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9-7-26/FN25-26-03974/"/>
    </mc:Choice>
  </mc:AlternateContent>
  <xr:revisionPtr revIDLastSave="329" documentId="13_ncr:1_{767D1BC4-1FB7-489B-86F7-8D42268E5E2F}" xr6:coauthVersionLast="47" xr6:coauthVersionMax="47" xr10:uidLastSave="{97A1C0EF-793A-40A3-AD31-BFE77F1E6EB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  <c r="M5" i="24" l="1"/>
  <c r="H5" i="24"/>
  <c r="K5" i="24"/>
  <c r="I5" i="24"/>
  <c r="J5" i="24"/>
  <c r="L5" i="24"/>
  <c r="AL5" i="7"/>
  <c r="O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<sst xmlns="http://schemas.openxmlformats.org/spreadsheetml/2006/main" count="505" uniqueCount="349">
  <si>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</si>
  <si>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</si>
  <si>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</si>
  <si>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</si>
  <si>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</si>
  <si>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</si>
  <si>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</si>
  <si>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</si>
  <si>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</si>
  <si>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</si>
  <si>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</si>
  <si>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</si>
  <si>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</si>
  <si>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</si>
  <si>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</si>
  <si>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</si>
  <si>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</si>
  <si>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</si>
  <si>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</si>
  <si>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</si>
  <si>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</si>
  <si>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</si>
  <si>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</si>
  <si>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</si>
  <si>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</si>
  <si>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</si>
  <si>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</si>
  <si>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</si>
  <si>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</si>
  <si>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</si>
  <si>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</si>
  <si>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</si>
  <si>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</si>
  <si>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</si>
  <si>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</si>
  <si>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</si>
  <si>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</si>
  <si>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</si>
  <si>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</si>
  <si>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</si>
  <si>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</si>
  <si>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</si>
  <si>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</si>
  <si>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</si>
  <si>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</si>
  <si>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</si>
  <si>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</si>
  <si>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</si>
  <si>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</si>
  <si>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</si>
  <si>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</si>
  <si>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</si>
  <si>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</si>
  <si>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</si>
  <si>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</si>
  <si>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</si>
  <si>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</si>
  <si>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</si>
  <si>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</si>
  <si>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</si>
  <si>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</si>
  <si>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</si>
  <si>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</si>
  <si>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</si>
  <si>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</si>
  <si>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</si>
  <si>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</si>
  <si>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</si>
  <si>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</si>
  <si>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</si>
  <si>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</si>
  <si>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</si>
  <si>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</si>
  <si>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</si>
  <si>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</si>
  <si>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</si>
  <si>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</si>
  <si>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</si>
  <si>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</si>
  <si>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</si>
  <si>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</si>
  <si>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</si>
  <si>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</si>
  <si>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</si>
  <si>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</si>
  <si>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</si>
  <si>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</si>
  <si>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</si>
  <si>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</si>
  <si>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</si>
  <si>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</si>
  <si>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</si>
  <si>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</si>
  <si>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</si>
  <si>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</si>
  <si>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</si>
  <si>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</si>
  <si>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</si>
  <si>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</si>
  <si>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</si>
  <si>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</si>
  <si>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</si>
  <si>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</si>
  <si>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</si>
  <si>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</si>
  <si>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</si>
  <si>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</si>
  <si>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</si>
  <si>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</si>
  <si>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</si>
  <si>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</si>
  <si>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</si>
  <si>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</si>
  <si>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</si>
  <si>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</si>
  <si>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</si>
  <si>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</si>
  <si>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</si>
  <si>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</si>
  <si>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</si>
  <si>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</si>
  <si>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</si>
  <si>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</si>
  <si>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</si>
  <si>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</si>
  <si>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</si>
  <si>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</si>
  <si>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</si>
  <si>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</si>
  <si>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</si>
  <si>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</si>
  <si>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</si>
  <si>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</si>
  <si>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</si>
  <si>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</si>
  <si>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</si>
  <si>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</si>
  <si>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</si>
  <si>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</si>
  <si>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</si>
  <si>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</si>
  <si>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</si>
  <si>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</si>
  <si>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</si>
  <si>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</si>
  <si>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</si>
  <si>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</si>
  <si>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</si>
  <si>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</si>
  <si>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</si>
  <si>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</si>
  <si>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</si>
  <si>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</si>
  <si>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</si>
  <si>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</si>
  <si>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</si>
  <si>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</si>
  <si>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</si>
  <si>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</si>
  <si>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</si>
  <si>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</si>
  <si>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</si>
  <si>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</si>
  <si>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</si>
  <si>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</si>
  <si>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</si>
  <si>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</si>
  <si>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</si>
  <si>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</si>
  <si>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</si>
  <si>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</si>
  <si>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</si>
  <si>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</si>
  <si>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</si>
  <si>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</si>
  <si>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</si>
  <si>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</si>
  <si>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</si>
  <si>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</si>
  <si>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</si>
  <si>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</si>
  <si>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</si>
  <si>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</si>
  <si>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</si>
  <si>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</si>
  <si>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</si>
  <si>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</si>
  <si>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</si>
  <si>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</si>
  <si>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</si>
  <si>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</si>
  <si>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</si>
  <si>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</si>
  <si>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</si>
  <si>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</si>
  <si>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</si>
  <si>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</si>
  <si>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</si>
  <si>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</si>
  <si>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</si>
  <si>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</si>
  <si>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</si>
  <si>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</si>
  <si>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</si>
  <si>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</si>
  <si>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</si>
  <si>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</si>
  <si>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</si>
  <si>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</si>
  <si>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</si>
  <si>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</si>
  <si>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</si>
  <si>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</si>
  <si>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</si>
  <si>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</si>
  <si>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</si>
  <si>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</si>
  <si>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</si>
  <si>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</si>
  <si>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</si>
  <si>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</si>
  <si>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</si>
  <si>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</si>
  <si>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</si>
  <si>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</si>
  <si>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</si>
  <si>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</si>
  <si>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</si>
  <si>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</si>
  <si>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</si>
  <si>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</si>
  <si>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</si>
  <si>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</si>
  <si>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</si>
  <si>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</si>
  <si>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</si>
  <si>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</si>
  <si>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</si>
  <si>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</si>
  <si>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</si>
  <si>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</si>
  <si>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</si>
  <si>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</si>
  <si>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</si>
  <si>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</si>
  <si>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</si>
  <si>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</si>
  <si>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</si>
  <si>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</si>
  <si>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</si>
  <si>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Madhya Pradesh 1</t>
  </si>
  <si>
    <t>Bhopal</t>
  </si>
  <si>
    <t>MPGL1226</t>
  </si>
  <si>
    <t>Bhopal-3</t>
  </si>
  <si>
    <t>Amjhira</t>
  </si>
  <si>
    <t>SF0077716</t>
  </si>
  <si>
    <t>Shakti Singh Yadav</t>
  </si>
  <si>
    <t>79297Amjhira</t>
  </si>
  <si>
    <t>163353</t>
  </si>
  <si>
    <t>Chetana</t>
  </si>
  <si>
    <t>SID951375273718</t>
  </si>
  <si>
    <t>OBC</t>
  </si>
  <si>
    <t>HINDU</t>
  </si>
  <si>
    <t>Sweet Shop</t>
  </si>
  <si>
    <t xml:space="preserve">RAJKUMARI UMARE </t>
  </si>
  <si>
    <t>04-Dec-2023</t>
  </si>
  <si>
    <t>09</t>
  </si>
  <si>
    <t>4</t>
  </si>
  <si>
    <t>6.57 Yrs</t>
  </si>
  <si>
    <t>20 Dec 2020</t>
  </si>
  <si>
    <t>&gt; 6 to 10 Years</t>
  </si>
  <si>
    <t>04-Jan-2024</t>
  </si>
  <si>
    <t>05-Apr-2026</t>
  </si>
  <si>
    <t>Open</t>
  </si>
  <si>
    <t>8839177823</t>
  </si>
  <si>
    <t>FN25-26-03974</t>
  </si>
  <si>
    <t>Vinay Thakur</t>
  </si>
  <si>
    <t>SF0039666</t>
  </si>
  <si>
    <t xml:space="preserve">physical cash tailed with FIMO </t>
  </si>
  <si>
    <t>Dual Staff</t>
  </si>
  <si>
    <t>G1</t>
  </si>
  <si>
    <t>Arjun Mewada</t>
  </si>
  <si>
    <t>SF0051229</t>
  </si>
  <si>
    <t>Branch Manager</t>
  </si>
  <si>
    <t>Available &amp; Updated</t>
  </si>
  <si>
    <t>G2</t>
  </si>
  <si>
    <t xml:space="preserve">
SF0077716</t>
  </si>
  <si>
    <t>Business</t>
  </si>
  <si>
    <t>Yogesh Niranjan/SF0090333</t>
  </si>
  <si>
    <t>Manish Kumar Paroha/SF0077370</t>
  </si>
  <si>
    <t>Terminated</t>
  </si>
  <si>
    <t>Completed-Report Submitted</t>
  </si>
  <si>
    <t>Umesh Kumar/ SF0088299</t>
  </si>
  <si>
    <t>SF0099970</t>
  </si>
  <si>
    <t>Pathani</t>
  </si>
  <si>
    <t>516079Pathani</t>
  </si>
  <si>
    <t>MAA</t>
  </si>
  <si>
    <t>CID080811900</t>
  </si>
  <si>
    <t>Agriculture &amp; Farming</t>
  </si>
  <si>
    <t>SANJU TIWARI</t>
  </si>
  <si>
    <t>15-Oct-2023</t>
  </si>
  <si>
    <t>7</t>
  </si>
  <si>
    <t>11.84 Yrs</t>
  </si>
  <si>
    <t>12 Sep 2019</t>
  </si>
  <si>
    <t>&gt; 10 Years</t>
  </si>
  <si>
    <t>02-Nov-2023</t>
  </si>
  <si>
    <t>09-Oct-2025</t>
  </si>
  <si>
    <t>31-Dec-2025</t>
  </si>
  <si>
    <t>8370021400</t>
  </si>
  <si>
    <t>.O</t>
  </si>
  <si>
    <t>From Date : 11-May-26</t>
  </si>
  <si>
    <t>To Date : 11-May-26</t>
  </si>
  <si>
    <t>Reporting Time : 12-May-26, Tuesday , 08:00 AM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</si>
  <si>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</si>
  <si>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Rahul Gupta/SF0099970</t>
  </si>
  <si>
    <t>As per loan card, Borrower Sanju Tiwari_353347103 paid the below-mentioned EMI amount to the Credit Assistant Vinay Thakur_SF0039666 but the same was not posted in the FIMO.
# Borrower paid an EMI amount of Rs. 4,270/- on date 02-May-2024 through cash.
# CA Vinay Thakur posted EMI amount of Rs. 3,260/- on date 05-May-2024.
# Total collected amount Rs. 4,270/-
# Amount accounted in FIMO Rs. 3,260/-
# Amount recovered Rs. 0/- 
# Net fraud amount Rs. 1,010/-
Evidence Available : Loan Card, Borrower Written Statement.
Note_As per loan card borrower paid EMI amount of Rs. 4,270/- on date 04-Apr-24 but entry not posted by CA Vinay Thakur on same date, however entry posted on date 01-Jun-24.</t>
  </si>
  <si>
    <r>
      <t xml:space="preserve">As per digital payment receipt, Borrower Rajkumari Umare_354078141 paid the below-mentioned EMI amount to the Credit Assistant Vinay Thakur_SF0039666 but the same was not posted in the FIMO.
# Borrower paid an EMI amount of Rs. 3,000/- on date 09-Feb-2024 through UPI.
# CA Vinay posted EMI amount of Rs. 2,060/- on date 16-Feb-2024.
# Total collected amount Rs. 3,000/-
# Amount accounted in FIMO Rs. 2,060/-
# Amount recovered Rs. 0/- 
# Net fraud amount Rs. 940/-
Evidence Available : Digital Payment Receipt, Borrower Written Statement.
UPI Holder Name : Vinay Thakur.
</t>
    </r>
    <r>
      <rPr>
        <b/>
        <sz val="10"/>
        <color theme="1"/>
        <rFont val="Calibri"/>
        <family val="2"/>
        <scheme val="minor"/>
      </rPr>
      <t>Note_</t>
    </r>
    <r>
      <rPr>
        <sz val="10"/>
        <color theme="1"/>
        <rFont val="Calibri"/>
        <family val="2"/>
        <scheme val="minor"/>
      </rPr>
      <t>As per loan card borrower paid EMI amount of Rs. 2,530/- on date 04-May-24 but entry not posted by CA Vinay, during verification it was found that CA's signature not matched in loan card with refrence documents so we are not consider fraud.</t>
    </r>
  </si>
  <si>
    <t>Sewaniya</t>
  </si>
  <si>
    <t>465040Sewaniya</t>
  </si>
  <si>
    <t>RAM-02</t>
  </si>
  <si>
    <t>SSF2602917</t>
  </si>
  <si>
    <t>EBC</t>
  </si>
  <si>
    <t>Band</t>
  </si>
  <si>
    <t xml:space="preserve">JYOTI YADAV </t>
  </si>
  <si>
    <t>9617919868</t>
  </si>
  <si>
    <t>15-Jun-2022</t>
  </si>
  <si>
    <t>Mon</t>
  </si>
  <si>
    <t>1</t>
  </si>
  <si>
    <t>4.11 Yrs</t>
  </si>
  <si>
    <t>15 Jun 2022</t>
  </si>
  <si>
    <t>&gt; 4 to 6 Years</t>
  </si>
  <si>
    <t>10-Aug-2022</t>
  </si>
  <si>
    <t>05-May-2024</t>
  </si>
  <si>
    <t>31-Dec-2024</t>
  </si>
  <si>
    <t>Unnati</t>
  </si>
  <si>
    <t>SC</t>
  </si>
  <si>
    <t>JYOTI YADAV</t>
  </si>
  <si>
    <t>20-Jun-2023</t>
  </si>
  <si>
    <t>0</t>
  </si>
  <si>
    <t>10-Aug-2023</t>
  </si>
  <si>
    <t>As per digital payment receipt, Borrower Jyoti Yadav_348376678 paid the below-mentioned Preclose amount to the Credit Assistant Vinay Thakur_SF0039666 but the same was not posted in the FIMO.
# Borrower paid an EMI amount of Rs. 2,000/- on date 08-Feb-2024 through UPI.
# Borrower paid an EMI amount of Rs. 9,000/- on date 10-Feb-2024 through UPI.
# CA Vinay Thakur posted an EMI amount of Rs. 1,650/- on date 10-Feb-24.
# CA Vinay Thakur posted an EMI amount of Rs. 1,650/- on date 03-Mar-24.
# CA Vinay Thakur posted an EMI amount of Rs. 1,650/- on date 01-Apr-24.
# Total collected amount Rs. 11,000/-
# Amount accounted in FIMO Rs. 4,950/-
# Amount recovered Rs. 0/- 
# Net fraud amount Rs. 6,050/-
Evidence Available : Digital payement receipt.
UPI Holder Name_Vinay Thakur</t>
  </si>
  <si>
    <t>As per digital payment receipt, Borrower Jyoti Yadav_351835914 paid the below-mentioned Preclose amount to the Credit Assistant Vinay Thakur_SF0039666 but the same was not posted in the FIMO.
# Borrower paid an EMI amount of Rs. 21,935/- on date 27-Jan-2024 through UPI.
# CA Vinay Thakur posted an EMI amount of Rs. 2,020/- on date 10-Feb-24.
# CA Vinay Thakur posted an EMI amount of Rs. 2,020/- on date 03-Mar-24.
# CA Vinay Thakur posted an EMI amount of Rs. 2,020/- on date 01-Apr-24.
# Total collected amount Rs. 21,935/-
# Amount accounted in FIMO Rs. 6,060/-
# Amount recovered Rs. 0/- 
# Net fraud amount Rs. 15,875/-
Evidence Available : Digital payement receipt.
UPI Holder Name_Vinay Thakur</t>
  </si>
  <si>
    <t>As per digital payment receipt, Borrower Jyoti Yadav_348376678 paid the below-mentioned Preclose amount to the Credit Assistant Vinay Thakur_SF0039666 but the same was not posted in the FIMO.
# Borrower paid an EMI amount of Rs. 9,000/- on date 10-Feb-2024 through UPI.
# CA Vinay Thakur posted an EMI amount of Rs. 1,650/- on date 03-Mar-24.
# CA Vinay Thakur posted an EMI amount of Rs. 1,650/- on date 01-Apr-24.
# Total collected amount Rs. 9,000/-
# Amount accounted in FIMO Rs. 3,300/-
# Amount recovered Rs. 0/- 
# Net fraud amount Rs. 5,700/-
Evidence Available : Digital payement receipt.
UPI Holder Name_Vinay Thakur</t>
  </si>
  <si>
    <t>As per digital payment receipt, Borrower Jyoti Yadav_348376678 paid the below-mentioned Preclose amount to the Credit Assistant Vinay Thakur_SF0039666 but the same was not posted in the FIMO.
# Borrower paid an EMI amount of Rs. 2,000/- on date 08-Feb-2024 through UPI.
# CA Vinay Thakur posted an EMI amount of Rs. 1,650/- on date 10-Feb-24.
# Total collected amount Rs. 2,000/-
# Amount accounted in FIMO Rs. 1,650/-
# Amount recovered Rs. 0/- 
# Net fraud amount Rs. 350/-
Evidence Available : Digital payement receipt.
UPI Holder Name_Vinay Thakur</t>
  </si>
  <si>
    <t xml:space="preserve">Credit Assistant </t>
  </si>
  <si>
    <t>FIR Not Filled</t>
  </si>
  <si>
    <t>Manohar Singh Rajput\ SF0079860</t>
  </si>
  <si>
    <t>Rahul Gupta</t>
  </si>
  <si>
    <t>Credit Assistant Vinay Thakur_SF0039666 was found involved in Collection Amount Misappropriation (Collected EMIs but not posted to concerned borrower accounts) on the names of 03 borrower for the amounting to Rs. 40,205/- based on the evidence available.
Credit Assistant Vinay Thakur_SF0039666 was terminated on date 29-Jun-2024. (As per EDR report)
# Total collected amount Rs. 40,205/- 
# Amount accounted in FIMO Rs. 16,330/-
# Amount Recovered Rs. 0/- 
# Net fraud amount Rs. 23,875/-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</si>
</sst>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6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1" fillId="8" borderId="0" xfId="0" applyFont="1" applyFill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4" fillId="0" borderId="1" xfId="0" applyFont="1" applyBorder="1" applyAlignment="1" applyProtection="1">
      <alignment horizontal="left" vertical="center"/>
      <protection locked="0"/>
    </xf>
    <xf numFmtId="0" fontId="34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1" fillId="8" borderId="0" xfId="0" applyNumberFormat="1" applyFont="1" applyFill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7" fillId="8" borderId="0" xfId="0" applyFont="1" applyFill="1" applyAlignment="1" applyProtection="1">
      <alignment vertical="top" readingOrder="1"/>
      <protection locked="0"/>
    </xf>
    <xf numFmtId="0" fontId="17" fillId="6" borderId="1" xfId="0" applyFont="1" applyFill="1" applyBorder="1" applyAlignment="1">
      <alignment horizontal="center" vertical="center" wrapText="1" readingOrder="1"/>
    </xf>
    <xf numFmtId="0" fontId="34" fillId="0" borderId="1" xfId="0" applyFont="1" applyBorder="1" applyAlignment="1">
      <alignment horizontal="center" vertical="center" wrapText="1" readingOrder="1"/>
    </xf>
    <xf numFmtId="172" fontId="34" fillId="0" borderId="1" xfId="0" applyNumberFormat="1" applyFont="1" applyBorder="1" applyAlignment="1">
      <alignment horizontal="center" vertical="center" wrapText="1" readingOrder="1"/>
    </xf>
    <xf numFmtId="0" fontId="34" fillId="0" borderId="1" xfId="0" applyFont="1" applyBorder="1" applyAlignment="1">
      <alignment horizontal="center" vertical="center" readingOrder="1"/>
    </xf>
    <xf numFmtId="172" fontId="34" fillId="0" borderId="1" xfId="0" applyNumberFormat="1" applyFont="1" applyBorder="1" applyAlignment="1">
      <alignment horizontal="center" vertical="center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4" fillId="0" borderId="8" xfId="0" applyFont="1" applyBorder="1" applyAlignment="1" applyProtection="1">
      <alignment horizontal="left" vertical="center"/>
      <protection locked="0"/>
    </xf>
    <xf numFmtId="0" fontId="34" fillId="0" borderId="10" xfId="0" applyFont="1" applyBorder="1" applyAlignment="1" applyProtection="1">
      <alignment horizontal="left" vertical="center"/>
      <protection locked="0"/>
    </xf>
    <xf numFmtId="0" fontId="34" fillId="0" borderId="8" xfId="0" applyFont="1" applyBorder="1" applyProtection="1">
      <protection locked="0"/>
    </xf>
    <xf numFmtId="0" fontId="34" fillId="0" borderId="10" xfId="0" applyFont="1" applyBorder="1" applyProtection="1">
      <protection locked="0"/>
    </xf>
    <xf numFmtId="0" fontId="34" fillId="0" borderId="2" xfId="0" applyFont="1" applyBorder="1" applyAlignment="1" applyProtection="1">
      <alignment horizontal="center" vertical="center"/>
      <protection locked="0"/>
    </xf>
    <xf numFmtId="0" fontId="34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8" borderId="1" xfId="0" applyFont="1" applyFill="1" applyBorder="1" applyAlignment="1" applyProtection="1">
      <alignment horizontal="left" vertical="center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07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2" t="str">
        <f>IF('Physical Cash at Safe'!D28="Yes", 'Physical Cash at Safe'!B4, 'Borrower Wise Details'!B5)</f>
        <v>MPGL1226</v>
      </c>
      <c r="D5" s="64" t="str">
        <f>IF('Physical Cash at Safe'!D28="Yes", 'Physical Cash at Safe'!A4, 'Borrower Wise Details'!C5)</f>
        <v>Bhopal-3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1</v>
      </c>
      <c r="G5" s="61">
        <v>46097</v>
      </c>
      <c r="H5" s="62" t="s">
        <v>287</v>
      </c>
      <c r="I5" s="61">
        <v>46098</v>
      </c>
      <c r="J5" s="79" t="str">
        <f>IF('Physical Cash at Safe'!D28="Yes",'Physical Cash at Safe'!E28,IF('Borrower Wise Details'!D5&lt;&gt;"",'Borrower Wise Details'!D5,""))</f>
        <v>FN25-26-03974</v>
      </c>
      <c r="K5" s="89">
        <v>2</v>
      </c>
      <c r="L5" s="90">
        <v>30935</v>
      </c>
      <c r="M5" s="90">
        <v>0</v>
      </c>
      <c r="N5" s="90" t="s">
        <v>288</v>
      </c>
      <c r="O5" s="90" t="s">
        <v>346</v>
      </c>
      <c r="P5" s="90" t="s">
        <v>289</v>
      </c>
      <c r="Q5" s="90" t="s">
        <v>292</v>
      </c>
      <c r="R5" s="80" t="str">
        <f>IF('Physical Cash at Safe'!$D$28="Yes", 'Physical Cash at Safe'!$A$28, IF('Borrower Wise Details'!F5&lt;&gt;"", 'Borrower Wise Details'!F5, ""))</f>
        <v>Vinay Thakur</v>
      </c>
      <c r="S5" s="79" t="str">
        <f>IF('Physical Cash at Safe'!$D$28="Yes", 'Physical Cash at Safe'!$C$28, IF('Borrower Wise Details'!H5&lt;&gt;"", 'Borrower Wise Details'!H5, ""))</f>
        <v xml:space="preserve">Credit Assistant </v>
      </c>
      <c r="T5" s="79" t="str">
        <f>IF('Physical Cash at Safe'!$D$28="Yes", 'Physical Cash at Safe'!$B$28, IF('Borrower Wise Details'!G5&lt;&gt;"", 'Borrower Wise Details'!G5, ""))</f>
        <v>SF0039666</v>
      </c>
      <c r="U5" s="83" t="s">
        <v>290</v>
      </c>
      <c r="V5" s="61">
        <v>45472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291</v>
      </c>
      <c r="Z5" s="61">
        <v>46154</v>
      </c>
      <c r="AA5" s="61">
        <v>46154</v>
      </c>
      <c r="AB5" s="61" t="s">
        <v>222</v>
      </c>
      <c r="AC5" s="61" t="s">
        <v>222</v>
      </c>
      <c r="AD5" s="61" t="s">
        <v>309</v>
      </c>
      <c r="AE5" s="61" t="s">
        <v>347</v>
      </c>
      <c r="AF5" s="61" t="s">
        <v>293</v>
      </c>
      <c r="AG5" s="122">
        <v>3</v>
      </c>
      <c r="AH5" s="105" cm="1">
        <f t="array" ref="AH5">IF(COUNTA('Loan Outstanding Report'!$BI$5:$BI$6)=0,"",SUMPRODUCT(--(FREQUENCY(IF('Loan Outstanding Report'!$BI$5:$BI$6&lt;&gt;"",MATCH('Loan Outstanding Report'!$S$5:$S$6,'Loan Outstanding Report'!$S$5:$S$6,0)),ROW('Loan Outstanding Report'!$S$5:$S$6)-ROW('Loan Outstanding Report'!S5)+1)&gt;0)))</f>
        <v>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40205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16330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23875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46232</v>
      </c>
      <c r="AO5" s="75" t="s">
        <v>348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Q4" sqref="Q4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29" t="s">
        <v>81</v>
      </c>
      <c r="I3" s="129"/>
      <c r="J3" s="129"/>
      <c r="K3" s="129"/>
      <c r="L3" s="129"/>
      <c r="M3" s="12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MPGL1226</v>
      </c>
      <c r="C5" s="50" t="str">
        <f>IF('Fraud Investigation Report'!D5="", "", 'Fraud Investigation Report'!D5)</f>
        <v>Bhopal-3</v>
      </c>
      <c r="D5" s="73" t="str">
        <f>IF(OR('Fraud Investigation Report'!R5="", 'Fraud Investigation Report'!R5=0), "", 'Fraud Investigation Report'!R5)</f>
        <v>Vinay Thakur</v>
      </c>
      <c r="E5" s="73" t="str">
        <f>IF(OR('Fraud Investigation Report'!T5="", 'Fraud Investigation Report'!T5=0), "", 'Fraud Investigation Report'!T5)</f>
        <v>SF0039666</v>
      </c>
      <c r="F5" s="73" t="str">
        <f>IF(OR('Fraud Investigation Report'!S5="", 'Fraud Investigation Report'!S5=0), "", 'Fraud Investigation Report'!S5)</f>
        <v xml:space="preserve">Credit Assistant </v>
      </c>
      <c r="G5" s="50" t="str">
        <f>IF('Fraud Investigation Report'!J5="", "", 'Fraud Investigation Report'!J5)</f>
        <v>FN25-26-03974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16270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23935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40205</v>
      </c>
      <c r="O5" s="103">
        <f>IFERROR('Fraud Investigation Report'!AJ5+'Fraud Investigation Report'!AK5,"")</f>
        <v>16330</v>
      </c>
      <c r="P5" s="102">
        <f>IF(AND(N5="", O5=""), "", IF(O5="", N5, N5 - IF(ISNUMBER(O5), O5, 0)))</f>
        <v>23875</v>
      </c>
      <c r="Q5" s="49" t="s">
        <v>222</v>
      </c>
      <c r="R5" s="94" t="s">
        <v>345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31" t="s">
        <v>2</v>
      </c>
      <c r="B1" s="132"/>
      <c r="C1" s="132"/>
      <c r="D1" s="132"/>
      <c r="E1" s="133"/>
    </row>
    <row r="2" spans="1:5" ht="18.5" x14ac:dyDescent="0.45">
      <c r="A2" s="14"/>
      <c r="B2" s="134" t="s">
        <v>223</v>
      </c>
      <c r="C2" s="134"/>
      <c r="D2" s="13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252</v>
      </c>
      <c r="B4" s="41" t="s">
        <v>251</v>
      </c>
      <c r="C4" s="41" t="s">
        <v>251</v>
      </c>
      <c r="D4" s="41" t="s">
        <v>251</v>
      </c>
      <c r="E4" s="41" t="s">
        <v>249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250</v>
      </c>
      <c r="B6" s="18">
        <v>46114</v>
      </c>
      <c r="C6" s="18">
        <v>46113</v>
      </c>
      <c r="D6" s="18">
        <v>46114</v>
      </c>
      <c r="E6" s="19">
        <v>0.33333333333333331</v>
      </c>
    </row>
    <row r="7" spans="1:5" ht="15.5" x14ac:dyDescent="0.35">
      <c r="A7" s="135" t="s">
        <v>65</v>
      </c>
      <c r="B7" s="136"/>
      <c r="C7" s="136"/>
      <c r="D7" s="136"/>
      <c r="E7" s="136"/>
    </row>
    <row r="8" spans="1:5" ht="15" customHeight="1" x14ac:dyDescent="0.35">
      <c r="A8" s="137" t="s">
        <v>66</v>
      </c>
      <c r="B8" s="139" t="s">
        <v>86</v>
      </c>
      <c r="C8" s="140"/>
      <c r="D8" s="141" t="s">
        <v>67</v>
      </c>
      <c r="E8" s="142"/>
    </row>
    <row r="9" spans="1:5" ht="14.5" x14ac:dyDescent="0.35">
      <c r="A9" s="13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43" t="s">
        <v>91</v>
      </c>
      <c r="B20" s="144"/>
      <c r="C20" s="32">
        <v>0</v>
      </c>
      <c r="D20" s="33" t="s">
        <v>85</v>
      </c>
      <c r="E20" s="34"/>
    </row>
    <row r="21" spans="1:5" ht="30" customHeight="1" x14ac:dyDescent="0.35">
      <c r="A21" s="145" t="s">
        <v>82</v>
      </c>
      <c r="B21" s="146"/>
      <c r="C21" s="34"/>
      <c r="D21" s="33" t="s">
        <v>83</v>
      </c>
      <c r="E21" s="34"/>
    </row>
    <row r="22" spans="1:5" ht="30" customHeight="1" x14ac:dyDescent="0.35">
      <c r="A22" s="145" t="s">
        <v>72</v>
      </c>
      <c r="B22" s="146"/>
      <c r="C22" s="34"/>
      <c r="D22" s="35" t="s">
        <v>73</v>
      </c>
      <c r="E22" s="34"/>
    </row>
    <row r="23" spans="1:5" ht="30" customHeight="1" x14ac:dyDescent="0.35">
      <c r="A23" s="145" t="s">
        <v>74</v>
      </c>
      <c r="B23" s="146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30" t="s">
        <v>278</v>
      </c>
      <c r="C24" s="130"/>
      <c r="D24" s="130"/>
      <c r="E24" s="130"/>
    </row>
    <row r="25" spans="1:5" ht="57.75" customHeight="1" x14ac:dyDescent="0.35">
      <c r="A25" s="36" t="s">
        <v>75</v>
      </c>
      <c r="B25" s="153"/>
      <c r="C25" s="153"/>
      <c r="D25" s="153"/>
      <c r="E25" s="153"/>
    </row>
    <row r="26" spans="1:5" ht="20.149999999999999" customHeight="1" x14ac:dyDescent="0.35">
      <c r="A26" s="158" t="s">
        <v>169</v>
      </c>
      <c r="B26" s="158"/>
      <c r="C26" s="158"/>
      <c r="D26" s="158"/>
      <c r="E26" s="158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56" t="s">
        <v>195</v>
      </c>
      <c r="E29" s="157"/>
    </row>
    <row r="30" spans="1:5" ht="40.15" customHeight="1" x14ac:dyDescent="0.35">
      <c r="A30" s="85"/>
      <c r="B30" s="85"/>
      <c r="C30" s="86" t="str">
        <f>IF(AND(A30="",B30=""),"",A30-B30)</f>
        <v/>
      </c>
      <c r="D30" s="159"/>
      <c r="E30" s="160"/>
    </row>
    <row r="31" spans="1:5" ht="15" customHeight="1" x14ac:dyDescent="0.35">
      <c r="A31" s="161"/>
      <c r="B31" s="162"/>
      <c r="C31" s="162"/>
      <c r="D31" s="162"/>
      <c r="E31" s="163"/>
    </row>
    <row r="32" spans="1:5" ht="24.75" customHeight="1" x14ac:dyDescent="0.35">
      <c r="A32" s="37" t="s">
        <v>196</v>
      </c>
      <c r="B32" s="38" t="s">
        <v>279</v>
      </c>
      <c r="C32" s="37" t="s">
        <v>76</v>
      </c>
      <c r="D32" s="154" t="s">
        <v>284</v>
      </c>
      <c r="E32" s="155"/>
    </row>
    <row r="33" spans="1:5" ht="18" customHeight="1" x14ac:dyDescent="0.35">
      <c r="A33" s="37" t="s">
        <v>77</v>
      </c>
      <c r="B33" s="118" t="s">
        <v>280</v>
      </c>
      <c r="C33" s="39" t="s">
        <v>78</v>
      </c>
      <c r="D33" s="147" t="s">
        <v>285</v>
      </c>
      <c r="E33" s="148"/>
    </row>
    <row r="34" spans="1:5" ht="26" x14ac:dyDescent="0.35">
      <c r="A34" s="39" t="s">
        <v>197</v>
      </c>
      <c r="B34" s="118" t="s">
        <v>281</v>
      </c>
      <c r="C34" s="39" t="s">
        <v>198</v>
      </c>
      <c r="D34" s="149" t="s">
        <v>256</v>
      </c>
      <c r="E34" s="150"/>
    </row>
    <row r="35" spans="1:5" ht="26" x14ac:dyDescent="0.35">
      <c r="A35" s="39" t="s">
        <v>199</v>
      </c>
      <c r="B35" s="118" t="s">
        <v>282</v>
      </c>
      <c r="C35" s="39" t="s">
        <v>201</v>
      </c>
      <c r="D35" s="149" t="s">
        <v>286</v>
      </c>
      <c r="E35" s="150"/>
    </row>
    <row r="36" spans="1:5" ht="25.5" customHeight="1" x14ac:dyDescent="0.35">
      <c r="A36" s="39" t="s">
        <v>200</v>
      </c>
      <c r="B36" s="119" t="s">
        <v>283</v>
      </c>
      <c r="C36" s="39" t="s">
        <v>202</v>
      </c>
      <c r="D36" s="151" t="s">
        <v>344</v>
      </c>
      <c r="E36" s="15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2" zoomScaleNormal="100" workbookViewId="0">
      <selection activeCell="L9" sqref="L9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08" t="s">
        <v>216</v>
      </c>
      <c r="F3" s="108" t="s">
        <v>217</v>
      </c>
      <c r="U3" s="108" t="s">
        <v>216</v>
      </c>
      <c r="V3" s="108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hidden="1" customHeight="1" x14ac:dyDescent="0.35">
      <c r="A5" s="65">
        <v>1</v>
      </c>
      <c r="B5" s="60" t="str">
        <f>IF('Loan Outstanding Report'!$G$5="", "", 'Loan Outstanding Report'!$G$5)</f>
        <v>MPGL1226</v>
      </c>
      <c r="C5" s="60" t="str">
        <f>IF('Loan Outstanding Report'!$H$5="", "", 'Loan Outstanding Report'!$H$5)</f>
        <v>Bhopal-3</v>
      </c>
      <c r="D5" s="120" t="s">
        <v>275</v>
      </c>
      <c r="E5" s="66">
        <v>46154</v>
      </c>
      <c r="F5" s="92" t="s">
        <v>276</v>
      </c>
      <c r="G5" s="49" t="s">
        <v>277</v>
      </c>
      <c r="H5" s="49" t="s">
        <v>344</v>
      </c>
      <c r="I5" s="49" t="s">
        <v>318</v>
      </c>
      <c r="J5" s="49" t="s">
        <v>320</v>
      </c>
      <c r="K5" s="49" t="s">
        <v>323</v>
      </c>
      <c r="L5" s="11">
        <v>348376678</v>
      </c>
      <c r="M5" s="67">
        <v>44727</v>
      </c>
      <c r="N5" s="49">
        <v>31514</v>
      </c>
      <c r="O5" s="49">
        <v>1650</v>
      </c>
      <c r="P5" s="67" t="s">
        <v>127</v>
      </c>
      <c r="Q5" s="88">
        <v>45330</v>
      </c>
      <c r="R5" s="49">
        <v>2000</v>
      </c>
      <c r="S5" s="49">
        <v>1650</v>
      </c>
      <c r="T5" s="49">
        <v>0</v>
      </c>
      <c r="U5" s="68">
        <f t="shared" ref="U5:U69" si="0">IF(AND(ISBLANK(R5),ISBLANK(S5),ISBLANK(T5)),"",R5-(S5+T5))</f>
        <v>350</v>
      </c>
      <c r="V5" s="42" t="s">
        <v>182</v>
      </c>
      <c r="W5" s="69" t="s">
        <v>343</v>
      </c>
    </row>
    <row r="6" spans="1:23" ht="30" hidden="1" customHeight="1" x14ac:dyDescent="0.3">
      <c r="A6" s="65">
        <v>2</v>
      </c>
      <c r="B6" s="60" t="str">
        <f>IF(J6&lt;&gt;"", $B$5, "")</f>
        <v>MPGL1226</v>
      </c>
      <c r="C6" s="50" t="str">
        <f>IF(J6&lt;&gt;"", $C$5, "")</f>
        <v>Bhopal-3</v>
      </c>
      <c r="D6" s="50" t="str">
        <f>IF(J6&lt;&gt;"", $D$5, "")</f>
        <v>FN25-26-03974</v>
      </c>
      <c r="E6" s="66">
        <v>46154</v>
      </c>
      <c r="F6" s="50" t="str">
        <f>IF(J6&lt;&gt;"", $F$5, "")</f>
        <v>Vinay Thakur</v>
      </c>
      <c r="G6" s="50" t="str">
        <f>IF(J6&lt;&gt;"", $G$5, "")</f>
        <v>SF0039666</v>
      </c>
      <c r="H6" s="50" t="str">
        <f>IF(J6&lt;&gt;"", $H$5, "")</f>
        <v xml:space="preserve">Credit Assistant </v>
      </c>
      <c r="I6" s="49" t="s">
        <v>318</v>
      </c>
      <c r="J6" s="49" t="s">
        <v>320</v>
      </c>
      <c r="K6" s="49" t="s">
        <v>323</v>
      </c>
      <c r="L6" s="11">
        <v>351835914</v>
      </c>
      <c r="M6" s="67">
        <v>45097</v>
      </c>
      <c r="N6" s="49">
        <v>30000</v>
      </c>
      <c r="O6" s="49">
        <v>2020</v>
      </c>
      <c r="P6" s="67" t="s">
        <v>127</v>
      </c>
      <c r="Q6" s="67">
        <v>45318</v>
      </c>
      <c r="R6" s="49">
        <v>21935</v>
      </c>
      <c r="S6" s="49">
        <v>6060</v>
      </c>
      <c r="T6" s="49">
        <v>0</v>
      </c>
      <c r="U6" s="68">
        <f t="shared" si="0"/>
        <v>15875</v>
      </c>
      <c r="V6" s="42" t="s">
        <v>182</v>
      </c>
      <c r="W6" s="69" t="s">
        <v>341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>MPGL1226</v>
      </c>
      <c r="C7" s="50" t="str">
        <f t="shared" ref="C7:C70" si="2">IF(J7&lt;&gt;"", $C$5, "")</f>
        <v>Bhopal-3</v>
      </c>
      <c r="D7" s="50" t="str">
        <f t="shared" ref="D7:D70" si="3">IF(J7&lt;&gt;"", $D$5, "")</f>
        <v>FN25-26-03974</v>
      </c>
      <c r="E7" s="66">
        <v>46154</v>
      </c>
      <c r="F7" s="50" t="str">
        <f t="shared" ref="F7:F70" si="4">IF(J7&lt;&gt;"", $F$5, "")</f>
        <v>Vinay Thakur</v>
      </c>
      <c r="G7" s="50" t="str">
        <f t="shared" ref="G7:G70" si="5">IF(J7&lt;&gt;"", $G$5, "")</f>
        <v>SF0039666</v>
      </c>
      <c r="H7" s="50" t="str">
        <f t="shared" ref="H7:H70" si="6">IF(J7&lt;&gt;"", $H$5, "")</f>
        <v xml:space="preserve">Credit Assistant </v>
      </c>
      <c r="I7" s="49" t="s">
        <v>318</v>
      </c>
      <c r="J7" s="49" t="s">
        <v>320</v>
      </c>
      <c r="K7" s="49" t="s">
        <v>323</v>
      </c>
      <c r="L7" s="11">
        <v>348376678</v>
      </c>
      <c r="M7" s="67">
        <v>44727</v>
      </c>
      <c r="N7" s="49">
        <v>31514</v>
      </c>
      <c r="O7" s="49">
        <v>1650</v>
      </c>
      <c r="P7" s="67" t="s">
        <v>126</v>
      </c>
      <c r="Q7" s="67">
        <v>45332</v>
      </c>
      <c r="R7" s="49">
        <v>9000</v>
      </c>
      <c r="S7" s="49">
        <v>3300</v>
      </c>
      <c r="T7" s="49">
        <v>0</v>
      </c>
      <c r="U7" s="68">
        <f t="shared" si="0"/>
        <v>5700</v>
      </c>
      <c r="V7" s="42" t="s">
        <v>182</v>
      </c>
      <c r="W7" s="69" t="s">
        <v>342</v>
      </c>
    </row>
    <row r="8" spans="1:23" ht="30" hidden="1" customHeight="1" x14ac:dyDescent="0.3">
      <c r="A8" s="65">
        <v>4</v>
      </c>
      <c r="B8" s="60" t="str">
        <f t="shared" si="1"/>
        <v>MPGL1226</v>
      </c>
      <c r="C8" s="50" t="str">
        <f t="shared" si="2"/>
        <v>Bhopal-3</v>
      </c>
      <c r="D8" s="50" t="str">
        <f t="shared" si="3"/>
        <v>FN25-26-03974</v>
      </c>
      <c r="E8" s="66">
        <v>46154</v>
      </c>
      <c r="F8" s="50" t="str">
        <f t="shared" si="4"/>
        <v>Vinay Thakur</v>
      </c>
      <c r="G8" s="50" t="str">
        <f t="shared" si="5"/>
        <v>SF0039666</v>
      </c>
      <c r="H8" s="50" t="str">
        <f t="shared" si="6"/>
        <v xml:space="preserve">Credit Assistant </v>
      </c>
      <c r="I8" s="49" t="s">
        <v>257</v>
      </c>
      <c r="J8" s="49" t="s">
        <v>260</v>
      </c>
      <c r="K8" s="49" t="s">
        <v>264</v>
      </c>
      <c r="L8" s="11">
        <v>354078141</v>
      </c>
      <c r="M8" s="67">
        <v>45264</v>
      </c>
      <c r="N8" s="49">
        <v>56000</v>
      </c>
      <c r="O8" s="49">
        <v>2530</v>
      </c>
      <c r="P8" s="67" t="s">
        <v>126</v>
      </c>
      <c r="Q8" s="67">
        <v>45331</v>
      </c>
      <c r="R8" s="49">
        <v>3000</v>
      </c>
      <c r="S8" s="49">
        <v>2060</v>
      </c>
      <c r="T8" s="49">
        <v>0</v>
      </c>
      <c r="U8" s="68">
        <f t="shared" si="0"/>
        <v>940</v>
      </c>
      <c r="V8" s="42" t="s">
        <v>182</v>
      </c>
      <c r="W8" s="69" t="s">
        <v>316</v>
      </c>
    </row>
    <row r="9" spans="1:23" ht="30" customHeight="1" x14ac:dyDescent="0.3">
      <c r="A9" s="65">
        <v>5</v>
      </c>
      <c r="B9" s="60" t="str">
        <f t="shared" si="1"/>
        <v>MPGL1226</v>
      </c>
      <c r="C9" s="50" t="str">
        <f t="shared" si="2"/>
        <v>Bhopal-3</v>
      </c>
      <c r="D9" s="50" t="str">
        <f t="shared" si="3"/>
        <v>FN25-26-03974</v>
      </c>
      <c r="E9" s="66">
        <v>46154</v>
      </c>
      <c r="F9" s="50" t="str">
        <f t="shared" si="4"/>
        <v>Vinay Thakur</v>
      </c>
      <c r="G9" s="50" t="str">
        <f t="shared" si="5"/>
        <v>SF0039666</v>
      </c>
      <c r="H9" s="50" t="str">
        <f t="shared" si="6"/>
        <v xml:space="preserve">Credit Assistant </v>
      </c>
      <c r="I9" s="49" t="s">
        <v>295</v>
      </c>
      <c r="J9" s="49" t="s">
        <v>297</v>
      </c>
      <c r="K9" s="49" t="s">
        <v>299</v>
      </c>
      <c r="L9" s="11">
        <v>353347103</v>
      </c>
      <c r="M9" s="67">
        <v>45214</v>
      </c>
      <c r="N9" s="49">
        <v>80000</v>
      </c>
      <c r="O9" s="49">
        <v>4270</v>
      </c>
      <c r="P9" s="67" t="s">
        <v>126</v>
      </c>
      <c r="Q9" s="67">
        <v>45414</v>
      </c>
      <c r="R9" s="49">
        <v>4270</v>
      </c>
      <c r="S9" s="49">
        <v>3260</v>
      </c>
      <c r="T9" s="49">
        <v>0</v>
      </c>
      <c r="U9" s="68">
        <f t="shared" si="0"/>
        <v>1010</v>
      </c>
      <c r="V9" s="42" t="s">
        <v>181</v>
      </c>
      <c r="W9" s="69" t="s">
        <v>315</v>
      </c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11">
      <filters>
        <filter val="353347103"/>
      </filters>
    </filterColumn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Q8"/>
  <sheetViews>
    <sheetView showGridLines="0" topLeftCell="BF4" zoomScaleNormal="100" workbookViewId="0">
      <selection activeCell="BF4" sqref="BF4"/>
    </sheetView>
  </sheetViews>
  <sheetFormatPr defaultColWidth="42.26953125" defaultRowHeight="14.5" x14ac:dyDescent="0.35"/>
  <cols>
    <col min="1" max="1" width="7" style="110" customWidth="1"/>
    <col min="2" max="2" width="9.453125" style="110" bestFit="1" customWidth="1"/>
    <col min="3" max="3" width="15.81640625" style="110" bestFit="1" customWidth="1"/>
    <col min="4" max="4" width="10.81640625" style="110" bestFit="1" customWidth="1"/>
    <col min="5" max="5" width="9.26953125" style="110" bestFit="1" customWidth="1"/>
    <col min="6" max="6" width="11.1796875" style="110" bestFit="1" customWidth="1"/>
    <col min="7" max="7" width="15.26953125" style="110" bestFit="1" customWidth="1"/>
    <col min="8" max="8" width="10.81640625" style="110" bestFit="1" customWidth="1"/>
    <col min="9" max="9" width="12.54296875" style="110" bestFit="1" customWidth="1"/>
    <col min="10" max="10" width="10.7265625" style="110" bestFit="1" customWidth="1"/>
    <col min="11" max="11" width="12.7265625" style="110" bestFit="1" customWidth="1"/>
    <col min="12" max="12" width="14.26953125" style="110" bestFit="1" customWidth="1"/>
    <col min="13" max="13" width="15.81640625" style="110" bestFit="1" customWidth="1"/>
    <col min="14" max="14" width="12.81640625" style="110" bestFit="1" customWidth="1"/>
    <col min="15" max="15" width="18.1796875" style="110" bestFit="1" customWidth="1"/>
    <col min="16" max="16" width="12.453125" style="110" bestFit="1" customWidth="1"/>
    <col min="17" max="17" width="15.54296875" style="110" bestFit="1" customWidth="1"/>
    <col min="18" max="18" width="16.81640625" style="110" bestFit="1" customWidth="1"/>
    <col min="19" max="20" width="15.7265625" style="110" bestFit="1" customWidth="1"/>
    <col min="21" max="21" width="9.81640625" style="110" bestFit="1" customWidth="1"/>
    <col min="22" max="22" width="11.7265625" style="110" bestFit="1" customWidth="1"/>
    <col min="23" max="23" width="12.7265625" style="110" bestFit="1" customWidth="1"/>
    <col min="24" max="24" width="18.54296875" style="110" bestFit="1" customWidth="1"/>
    <col min="25" max="25" width="12.453125" style="110" bestFit="1" customWidth="1"/>
    <col min="26" max="26" width="18.54296875" style="110" bestFit="1" customWidth="1"/>
    <col min="27" max="27" width="12.81640625" style="110" bestFit="1" customWidth="1"/>
    <col min="28" max="28" width="16.1796875" style="110" bestFit="1" customWidth="1"/>
    <col min="29" max="29" width="22.453125" style="110" bestFit="1" customWidth="1"/>
    <col min="30" max="30" width="19.54296875" style="110" bestFit="1" customWidth="1"/>
    <col min="31" max="31" width="13.7265625" style="110" bestFit="1" customWidth="1"/>
    <col min="32" max="32" width="11.54296875" style="110" bestFit="1" customWidth="1"/>
    <col min="33" max="33" width="23.1796875" style="110" bestFit="1" customWidth="1"/>
    <col min="34" max="34" width="18" style="110" bestFit="1" customWidth="1"/>
    <col min="35" max="35" width="22.7265625" style="110" bestFit="1" customWidth="1"/>
    <col min="36" max="36" width="19" style="110" bestFit="1" customWidth="1"/>
    <col min="37" max="37" width="21.1796875" style="110" bestFit="1" customWidth="1"/>
    <col min="38" max="38" width="18.7265625" style="110" bestFit="1" customWidth="1"/>
    <col min="39" max="39" width="20.453125" style="110" bestFit="1" customWidth="1"/>
    <col min="40" max="40" width="20.1796875" style="110" bestFit="1" customWidth="1"/>
    <col min="41" max="41" width="17.7265625" style="110" bestFit="1" customWidth="1"/>
    <col min="42" max="42" width="22.453125" style="110" bestFit="1" customWidth="1"/>
    <col min="43" max="43" width="22.1796875" style="110" bestFit="1" customWidth="1"/>
    <col min="44" max="44" width="19.54296875" style="110" bestFit="1" customWidth="1"/>
    <col min="45" max="45" width="16.54296875" style="110" bestFit="1" customWidth="1"/>
    <col min="46" max="46" width="15.54296875" style="110" bestFit="1" customWidth="1"/>
    <col min="47" max="47" width="17.26953125" style="110" bestFit="1" customWidth="1"/>
    <col min="48" max="48" width="23.81640625" style="110" bestFit="1" customWidth="1"/>
    <col min="49" max="49" width="11.81640625" style="110" bestFit="1" customWidth="1"/>
    <col min="50" max="50" width="16.54296875" style="110" bestFit="1" customWidth="1"/>
    <col min="51" max="51" width="23.26953125" style="110" bestFit="1" customWidth="1"/>
    <col min="52" max="52" width="19" style="110" bestFit="1" customWidth="1"/>
    <col min="53" max="53" width="22.26953125" style="110" bestFit="1" customWidth="1"/>
    <col min="54" max="54" width="14.54296875" style="110" bestFit="1" customWidth="1"/>
    <col min="55" max="55" width="13.7265625" style="110" bestFit="1" customWidth="1"/>
    <col min="56" max="56" width="13.453125" style="110" bestFit="1" customWidth="1"/>
    <col min="57" max="57" width="16.26953125" style="110" bestFit="1" customWidth="1"/>
    <col min="58" max="58" width="15.7265625" style="110" bestFit="1" customWidth="1"/>
    <col min="59" max="59" width="26.453125" style="110" bestFit="1" customWidth="1"/>
    <col min="60" max="60" width="25" style="110" bestFit="1" customWidth="1"/>
    <col min="61" max="61" width="20" style="110" bestFit="1" customWidth="1"/>
    <col min="62" max="62" width="17.26953125" style="110" bestFit="1" customWidth="1"/>
    <col min="63" max="63" width="24.26953125" style="111" bestFit="1" customWidth="1"/>
    <col min="64" max="64" width="16.1796875" style="112" bestFit="1" customWidth="1"/>
    <col min="65" max="65" width="24.453125" style="113" bestFit="1" customWidth="1"/>
    <col min="66" max="66" width="28.7265625" style="114" bestFit="1" customWidth="1"/>
    <col min="67" max="67" width="21.26953125" style="110" bestFit="1" customWidth="1"/>
    <col min="68" max="68" width="23.54296875" style="115" bestFit="1" customWidth="1"/>
    <col min="69" max="69" width="84.26953125" style="110" bestFit="1" customWidth="1"/>
    <col min="70" max="16384" width="42.26953125" style="110"/>
  </cols>
  <sheetData>
    <row r="1" spans="1:69" x14ac:dyDescent="0.35">
      <c r="A1" s="123" t="s">
        <v>310</v>
      </c>
      <c r="B1" s="121"/>
      <c r="C1" s="116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23" t="s">
        <v>311</v>
      </c>
      <c r="B2" s="116"/>
      <c r="C2" s="116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23" t="s">
        <v>312</v>
      </c>
      <c r="B3" s="116"/>
      <c r="C3" s="116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09" t="s">
        <v>216</v>
      </c>
      <c r="BH3" s="109" t="s">
        <v>218</v>
      </c>
      <c r="BI3" s="99"/>
      <c r="BJ3" s="99"/>
      <c r="BK3" s="100"/>
      <c r="BL3" s="101"/>
      <c r="BM3" s="99"/>
      <c r="BN3" s="99"/>
      <c r="BO3" s="99"/>
      <c r="BP3" s="109" t="s">
        <v>216</v>
      </c>
      <c r="BQ3" s="109" t="s">
        <v>218</v>
      </c>
    </row>
    <row r="4" spans="1:69" ht="26" x14ac:dyDescent="0.35">
      <c r="A4" s="124" t="s">
        <v>203</v>
      </c>
      <c r="B4" s="124" t="s">
        <v>5</v>
      </c>
      <c r="C4" s="124" t="s">
        <v>4</v>
      </c>
      <c r="D4" s="124" t="s">
        <v>63</v>
      </c>
      <c r="E4" s="124" t="s">
        <v>62</v>
      </c>
      <c r="F4" s="124" t="s">
        <v>20</v>
      </c>
      <c r="G4" s="124" t="s">
        <v>1</v>
      </c>
      <c r="H4" s="124" t="s">
        <v>204</v>
      </c>
      <c r="I4" s="124" t="s">
        <v>21</v>
      </c>
      <c r="J4" s="124" t="s">
        <v>205</v>
      </c>
      <c r="K4" s="124" t="s">
        <v>22</v>
      </c>
      <c r="L4" s="124" t="s">
        <v>23</v>
      </c>
      <c r="M4" s="124" t="s">
        <v>24</v>
      </c>
      <c r="N4" s="124" t="s">
        <v>25</v>
      </c>
      <c r="O4" s="124" t="s">
        <v>10</v>
      </c>
      <c r="P4" s="124" t="s">
        <v>26</v>
      </c>
      <c r="Q4" s="124" t="s">
        <v>27</v>
      </c>
      <c r="R4" s="124" t="s">
        <v>28</v>
      </c>
      <c r="S4" s="124" t="s">
        <v>206</v>
      </c>
      <c r="T4" s="124" t="s">
        <v>207</v>
      </c>
      <c r="U4" s="124" t="s">
        <v>29</v>
      </c>
      <c r="V4" s="124" t="s">
        <v>30</v>
      </c>
      <c r="W4" s="124" t="s">
        <v>31</v>
      </c>
      <c r="X4" s="124" t="s">
        <v>32</v>
      </c>
      <c r="Y4" s="124" t="s">
        <v>33</v>
      </c>
      <c r="Z4" s="124" t="s">
        <v>34</v>
      </c>
      <c r="AA4" s="124" t="s">
        <v>35</v>
      </c>
      <c r="AB4" s="124" t="s">
        <v>36</v>
      </c>
      <c r="AC4" s="124" t="s">
        <v>37</v>
      </c>
      <c r="AD4" s="124" t="s">
        <v>38</v>
      </c>
      <c r="AE4" s="124" t="s">
        <v>39</v>
      </c>
      <c r="AF4" s="124" t="s">
        <v>208</v>
      </c>
      <c r="AG4" s="124" t="s">
        <v>209</v>
      </c>
      <c r="AH4" s="124" t="s">
        <v>210</v>
      </c>
      <c r="AI4" s="124" t="s">
        <v>40</v>
      </c>
      <c r="AJ4" s="124" t="s">
        <v>41</v>
      </c>
      <c r="AK4" s="124" t="s">
        <v>42</v>
      </c>
      <c r="AL4" s="124" t="s">
        <v>43</v>
      </c>
      <c r="AM4" s="124" t="s">
        <v>211</v>
      </c>
      <c r="AN4" s="124" t="s">
        <v>44</v>
      </c>
      <c r="AO4" s="124" t="s">
        <v>45</v>
      </c>
      <c r="AP4" s="124" t="s">
        <v>212</v>
      </c>
      <c r="AQ4" s="124" t="s">
        <v>213</v>
      </c>
      <c r="AR4" s="124" t="s">
        <v>46</v>
      </c>
      <c r="AS4" s="124" t="s">
        <v>47</v>
      </c>
      <c r="AT4" s="124" t="s">
        <v>48</v>
      </c>
      <c r="AU4" s="124" t="s">
        <v>49</v>
      </c>
      <c r="AV4" s="124" t="s">
        <v>214</v>
      </c>
      <c r="AW4" s="124" t="s">
        <v>50</v>
      </c>
      <c r="AX4" s="124" t="s">
        <v>51</v>
      </c>
      <c r="AY4" s="124" t="s">
        <v>52</v>
      </c>
      <c r="AZ4" s="124" t="s">
        <v>53</v>
      </c>
      <c r="BA4" s="124" t="s">
        <v>54</v>
      </c>
      <c r="BB4" s="124" t="s">
        <v>55</v>
      </c>
      <c r="BC4" s="124" t="s">
        <v>56</v>
      </c>
      <c r="BD4" s="124" t="s">
        <v>57</v>
      </c>
      <c r="BE4" s="124" t="s">
        <v>58</v>
      </c>
      <c r="BF4" s="124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3" t="s">
        <v>177</v>
      </c>
      <c r="BL4" s="12" t="s">
        <v>61</v>
      </c>
      <c r="BM4" s="12" t="s">
        <v>313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x14ac:dyDescent="0.35">
      <c r="A5" s="125">
        <v>1</v>
      </c>
      <c r="B5" s="125" t="s">
        <v>249</v>
      </c>
      <c r="C5" s="125" t="s">
        <v>250</v>
      </c>
      <c r="D5" s="125" t="s">
        <v>251</v>
      </c>
      <c r="E5" s="125" t="s">
        <v>251</v>
      </c>
      <c r="F5" s="125" t="s">
        <v>251</v>
      </c>
      <c r="G5" s="125" t="s">
        <v>252</v>
      </c>
      <c r="H5" s="125" t="s">
        <v>253</v>
      </c>
      <c r="I5" s="125">
        <v>71548</v>
      </c>
      <c r="J5" s="125" t="s">
        <v>254</v>
      </c>
      <c r="K5" s="125">
        <v>71548</v>
      </c>
      <c r="L5" s="125" t="s">
        <v>255</v>
      </c>
      <c r="M5" s="125" t="s">
        <v>256</v>
      </c>
      <c r="N5" s="125">
        <v>122854</v>
      </c>
      <c r="O5" s="125" t="s">
        <v>257</v>
      </c>
      <c r="P5" s="125">
        <v>166909</v>
      </c>
      <c r="Q5" s="125" t="s">
        <v>258</v>
      </c>
      <c r="R5" s="125" t="s">
        <v>259</v>
      </c>
      <c r="S5" s="125" t="s">
        <v>260</v>
      </c>
      <c r="T5" s="125" t="s">
        <v>260</v>
      </c>
      <c r="U5" s="125" t="s">
        <v>261</v>
      </c>
      <c r="V5" s="125" t="s">
        <v>262</v>
      </c>
      <c r="W5" s="125">
        <v>0</v>
      </c>
      <c r="X5" s="125" t="s">
        <v>263</v>
      </c>
      <c r="Y5" s="125">
        <v>354078141</v>
      </c>
      <c r="Z5" s="125" t="s">
        <v>264</v>
      </c>
      <c r="AA5" s="125" t="s">
        <v>265</v>
      </c>
      <c r="AB5" s="126">
        <v>56000</v>
      </c>
      <c r="AC5" s="125" t="s">
        <v>266</v>
      </c>
      <c r="AD5" s="125">
        <v>30</v>
      </c>
      <c r="AE5" s="125" t="s">
        <v>267</v>
      </c>
      <c r="AF5" s="125" t="s">
        <v>268</v>
      </c>
      <c r="AG5" s="125" t="s">
        <v>269</v>
      </c>
      <c r="AH5" s="125" t="s">
        <v>270</v>
      </c>
      <c r="AI5" s="125" t="s">
        <v>271</v>
      </c>
      <c r="AJ5" s="126">
        <v>2530</v>
      </c>
      <c r="AK5" s="126">
        <v>2530</v>
      </c>
      <c r="AL5" s="125" t="s">
        <v>272</v>
      </c>
      <c r="AM5" s="126">
        <v>46357.58</v>
      </c>
      <c r="AN5" s="126">
        <v>19422.419999999998</v>
      </c>
      <c r="AO5" s="126">
        <v>65780</v>
      </c>
      <c r="AP5" s="126">
        <v>9642.42</v>
      </c>
      <c r="AQ5" s="126">
        <v>490.58</v>
      </c>
      <c r="AR5" s="126">
        <v>10133</v>
      </c>
      <c r="AS5" s="126">
        <v>2345.08</v>
      </c>
      <c r="AT5" s="126">
        <v>184.92</v>
      </c>
      <c r="AU5" s="126">
        <v>2530</v>
      </c>
      <c r="AV5" s="125">
        <v>27</v>
      </c>
      <c r="AW5" s="125"/>
      <c r="AX5" s="125"/>
      <c r="AY5" s="125"/>
      <c r="AZ5" s="125"/>
      <c r="BA5" s="125"/>
      <c r="BB5" s="125" t="s">
        <v>273</v>
      </c>
      <c r="BC5" s="125"/>
      <c r="BD5" s="125"/>
      <c r="BE5" s="126">
        <v>0</v>
      </c>
      <c r="BF5" s="125" t="s">
        <v>260</v>
      </c>
      <c r="BG5" s="125" t="s">
        <v>274</v>
      </c>
      <c r="BH5" s="125" t="s">
        <v>314</v>
      </c>
      <c r="BI5" s="95" t="s">
        <v>99</v>
      </c>
      <c r="BJ5" s="117">
        <v>46154</v>
      </c>
      <c r="BK5" s="94" t="s">
        <v>102</v>
      </c>
      <c r="BL5" s="95" t="s">
        <v>107</v>
      </c>
      <c r="BM5" s="96" t="s">
        <v>179</v>
      </c>
      <c r="BN5" s="94" t="s">
        <v>220</v>
      </c>
      <c r="BO5" s="94">
        <v>3000</v>
      </c>
      <c r="BP5" s="42" t="s">
        <v>182</v>
      </c>
      <c r="BQ5" s="164" t="s">
        <v>316</v>
      </c>
    </row>
    <row r="6" spans="1:69" x14ac:dyDescent="0.35">
      <c r="A6" s="125">
        <v>2</v>
      </c>
      <c r="B6" s="125" t="s">
        <v>249</v>
      </c>
      <c r="C6" s="125" t="s">
        <v>250</v>
      </c>
      <c r="D6" s="125" t="s">
        <v>251</v>
      </c>
      <c r="E6" s="125" t="s">
        <v>251</v>
      </c>
      <c r="F6" s="125" t="s">
        <v>251</v>
      </c>
      <c r="G6" s="125" t="s">
        <v>252</v>
      </c>
      <c r="H6" s="125" t="s">
        <v>253</v>
      </c>
      <c r="I6" s="125">
        <v>72152</v>
      </c>
      <c r="J6" s="125" t="s">
        <v>294</v>
      </c>
      <c r="K6" s="125">
        <v>72152</v>
      </c>
      <c r="L6" s="125" t="s">
        <v>255</v>
      </c>
      <c r="M6" s="125" t="s">
        <v>256</v>
      </c>
      <c r="N6" s="125">
        <v>127646</v>
      </c>
      <c r="O6" s="125" t="s">
        <v>295</v>
      </c>
      <c r="P6" s="125">
        <v>394143</v>
      </c>
      <c r="Q6" s="125" t="s">
        <v>296</v>
      </c>
      <c r="R6" s="125" t="s">
        <v>259</v>
      </c>
      <c r="S6" s="125" t="s">
        <v>297</v>
      </c>
      <c r="T6" s="125" t="s">
        <v>297</v>
      </c>
      <c r="U6" s="125" t="s">
        <v>261</v>
      </c>
      <c r="V6" s="125" t="s">
        <v>262</v>
      </c>
      <c r="W6" s="125">
        <v>541</v>
      </c>
      <c r="X6" s="125" t="s">
        <v>298</v>
      </c>
      <c r="Y6" s="125">
        <v>353347103</v>
      </c>
      <c r="Z6" s="125" t="s">
        <v>299</v>
      </c>
      <c r="AA6" s="125" t="s">
        <v>300</v>
      </c>
      <c r="AB6" s="126">
        <v>80000</v>
      </c>
      <c r="AC6" s="125" t="s">
        <v>266</v>
      </c>
      <c r="AD6" s="125">
        <v>24</v>
      </c>
      <c r="AE6" s="125" t="s">
        <v>301</v>
      </c>
      <c r="AF6" s="125" t="s">
        <v>302</v>
      </c>
      <c r="AG6" s="125" t="s">
        <v>303</v>
      </c>
      <c r="AH6" s="125" t="s">
        <v>304</v>
      </c>
      <c r="AI6" s="125" t="s">
        <v>305</v>
      </c>
      <c r="AJ6" s="126">
        <v>4270</v>
      </c>
      <c r="AK6" s="126">
        <v>4270</v>
      </c>
      <c r="AL6" s="125" t="s">
        <v>306</v>
      </c>
      <c r="AM6" s="126">
        <v>63733.95</v>
      </c>
      <c r="AN6" s="126">
        <v>20796.05</v>
      </c>
      <c r="AO6" s="126">
        <v>84530</v>
      </c>
      <c r="AP6" s="126">
        <v>16266.05</v>
      </c>
      <c r="AQ6" s="126">
        <v>774.95</v>
      </c>
      <c r="AR6" s="126">
        <v>17041</v>
      </c>
      <c r="AS6" s="126">
        <v>16266.05</v>
      </c>
      <c r="AT6" s="126">
        <v>774.95</v>
      </c>
      <c r="AU6" s="126">
        <v>17041</v>
      </c>
      <c r="AV6" s="125">
        <v>30</v>
      </c>
      <c r="AW6" s="125"/>
      <c r="AX6" s="125"/>
      <c r="AY6" s="125"/>
      <c r="AZ6" s="125"/>
      <c r="BA6" s="125"/>
      <c r="BB6" s="125" t="s">
        <v>273</v>
      </c>
      <c r="BC6" s="94"/>
      <c r="BD6" s="125" t="s">
        <v>307</v>
      </c>
      <c r="BE6" s="126">
        <v>80000</v>
      </c>
      <c r="BF6" s="125" t="s">
        <v>297</v>
      </c>
      <c r="BG6" s="125" t="s">
        <v>308</v>
      </c>
      <c r="BH6" s="125" t="s">
        <v>314</v>
      </c>
      <c r="BI6" s="95" t="s">
        <v>99</v>
      </c>
      <c r="BJ6" s="117">
        <v>46154</v>
      </c>
      <c r="BK6" s="94" t="s">
        <v>102</v>
      </c>
      <c r="BL6" s="95" t="s">
        <v>107</v>
      </c>
      <c r="BM6" s="96" t="s">
        <v>179</v>
      </c>
      <c r="BN6" s="94" t="s">
        <v>220</v>
      </c>
      <c r="BO6" s="94">
        <v>4270</v>
      </c>
      <c r="BP6" s="42" t="s">
        <v>181</v>
      </c>
      <c r="BQ6" s="164" t="s">
        <v>315</v>
      </c>
    </row>
    <row r="7" spans="1:69" x14ac:dyDescent="0.35">
      <c r="A7" s="125">
        <v>3</v>
      </c>
      <c r="B7" s="127" t="s">
        <v>249</v>
      </c>
      <c r="C7" s="127" t="s">
        <v>250</v>
      </c>
      <c r="D7" s="127" t="s">
        <v>251</v>
      </c>
      <c r="E7" s="127" t="s">
        <v>251</v>
      </c>
      <c r="F7" s="127" t="s">
        <v>251</v>
      </c>
      <c r="G7" s="127" t="s">
        <v>252</v>
      </c>
      <c r="H7" s="127" t="s">
        <v>253</v>
      </c>
      <c r="I7" s="127">
        <v>72305</v>
      </c>
      <c r="J7" s="127" t="s">
        <v>317</v>
      </c>
      <c r="K7" s="127">
        <v>72305</v>
      </c>
      <c r="L7" s="127" t="s">
        <v>255</v>
      </c>
      <c r="M7" s="127" t="s">
        <v>256</v>
      </c>
      <c r="N7" s="127">
        <v>145395</v>
      </c>
      <c r="O7" s="127" t="s">
        <v>318</v>
      </c>
      <c r="P7" s="127">
        <v>196367</v>
      </c>
      <c r="Q7" s="127" t="s">
        <v>319</v>
      </c>
      <c r="R7" s="127" t="s">
        <v>259</v>
      </c>
      <c r="S7" s="127" t="s">
        <v>320</v>
      </c>
      <c r="T7" s="127" t="s">
        <v>320</v>
      </c>
      <c r="U7" s="127" t="s">
        <v>321</v>
      </c>
      <c r="V7" s="127" t="s">
        <v>262</v>
      </c>
      <c r="W7" s="127">
        <v>541</v>
      </c>
      <c r="X7" s="127" t="s">
        <v>322</v>
      </c>
      <c r="Y7" s="127">
        <v>348376678</v>
      </c>
      <c r="Z7" s="127" t="s">
        <v>323</v>
      </c>
      <c r="AA7" s="127" t="s">
        <v>325</v>
      </c>
      <c r="AB7" s="128">
        <v>31514</v>
      </c>
      <c r="AC7" s="127" t="s">
        <v>326</v>
      </c>
      <c r="AD7" s="127">
        <v>24</v>
      </c>
      <c r="AE7" s="127" t="s">
        <v>327</v>
      </c>
      <c r="AF7" s="127" t="s">
        <v>328</v>
      </c>
      <c r="AG7" s="127" t="s">
        <v>329</v>
      </c>
      <c r="AH7" s="127" t="s">
        <v>330</v>
      </c>
      <c r="AI7" s="127" t="s">
        <v>331</v>
      </c>
      <c r="AJ7" s="128">
        <v>1503</v>
      </c>
      <c r="AK7" s="128">
        <v>1650</v>
      </c>
      <c r="AL7" s="127" t="s">
        <v>332</v>
      </c>
      <c r="AM7" s="128">
        <v>28299.22</v>
      </c>
      <c r="AN7" s="128">
        <v>7853.78</v>
      </c>
      <c r="AO7" s="128">
        <v>36153</v>
      </c>
      <c r="AP7" s="128">
        <v>3214.78</v>
      </c>
      <c r="AQ7" s="128">
        <v>85.22</v>
      </c>
      <c r="AR7" s="128">
        <v>3300</v>
      </c>
      <c r="AS7" s="128">
        <v>3214.78</v>
      </c>
      <c r="AT7" s="128">
        <v>85.22</v>
      </c>
      <c r="AU7" s="128">
        <v>3300</v>
      </c>
      <c r="AV7" s="127">
        <v>48</v>
      </c>
      <c r="AW7" s="127"/>
      <c r="AX7" s="127"/>
      <c r="AY7" s="127"/>
      <c r="AZ7" s="127"/>
      <c r="BA7" s="127"/>
      <c r="BB7" s="127" t="s">
        <v>273</v>
      </c>
      <c r="BC7" s="127" t="s">
        <v>273</v>
      </c>
      <c r="BD7" s="127" t="s">
        <v>333</v>
      </c>
      <c r="BE7" s="128">
        <v>31514</v>
      </c>
      <c r="BF7" s="127" t="s">
        <v>320</v>
      </c>
      <c r="BG7" s="127" t="s">
        <v>324</v>
      </c>
      <c r="BH7" s="125" t="s">
        <v>314</v>
      </c>
      <c r="BI7" s="95" t="s">
        <v>99</v>
      </c>
      <c r="BJ7" s="117">
        <v>46154</v>
      </c>
      <c r="BK7" s="94" t="s">
        <v>102</v>
      </c>
      <c r="BL7" s="95" t="s">
        <v>107</v>
      </c>
      <c r="BM7" s="96" t="s">
        <v>179</v>
      </c>
      <c r="BN7" s="94" t="s">
        <v>220</v>
      </c>
      <c r="BO7" s="94">
        <v>11000</v>
      </c>
      <c r="BP7" s="42" t="s">
        <v>182</v>
      </c>
      <c r="BQ7" s="164" t="s">
        <v>340</v>
      </c>
    </row>
    <row r="8" spans="1:69" x14ac:dyDescent="0.35">
      <c r="A8" s="125">
        <v>4</v>
      </c>
      <c r="B8" s="127" t="s">
        <v>249</v>
      </c>
      <c r="C8" s="127" t="s">
        <v>250</v>
      </c>
      <c r="D8" s="127" t="s">
        <v>251</v>
      </c>
      <c r="E8" s="127" t="s">
        <v>251</v>
      </c>
      <c r="F8" s="127" t="s">
        <v>251</v>
      </c>
      <c r="G8" s="127" t="s">
        <v>252</v>
      </c>
      <c r="H8" s="127" t="s">
        <v>253</v>
      </c>
      <c r="I8" s="127">
        <v>72305</v>
      </c>
      <c r="J8" s="127" t="s">
        <v>317</v>
      </c>
      <c r="K8" s="127">
        <v>72305</v>
      </c>
      <c r="L8" s="127" t="s">
        <v>255</v>
      </c>
      <c r="M8" s="127" t="s">
        <v>256</v>
      </c>
      <c r="N8" s="127">
        <v>145395</v>
      </c>
      <c r="O8" s="127" t="s">
        <v>318</v>
      </c>
      <c r="P8" s="127">
        <v>196367</v>
      </c>
      <c r="Q8" s="127" t="s">
        <v>319</v>
      </c>
      <c r="R8" s="127" t="s">
        <v>334</v>
      </c>
      <c r="S8" s="127" t="s">
        <v>320</v>
      </c>
      <c r="T8" s="127" t="s">
        <v>320</v>
      </c>
      <c r="U8" s="127" t="s">
        <v>335</v>
      </c>
      <c r="V8" s="127" t="s">
        <v>262</v>
      </c>
      <c r="W8" s="127">
        <v>541</v>
      </c>
      <c r="X8" s="127" t="s">
        <v>298</v>
      </c>
      <c r="Y8" s="127">
        <v>351835914</v>
      </c>
      <c r="Z8" s="127" t="s">
        <v>336</v>
      </c>
      <c r="AA8" s="127" t="s">
        <v>337</v>
      </c>
      <c r="AB8" s="128">
        <v>30000</v>
      </c>
      <c r="AC8" s="127" t="s">
        <v>326</v>
      </c>
      <c r="AD8" s="127">
        <v>18</v>
      </c>
      <c r="AE8" s="127" t="s">
        <v>338</v>
      </c>
      <c r="AF8" s="127" t="s">
        <v>328</v>
      </c>
      <c r="AG8" s="127" t="s">
        <v>329</v>
      </c>
      <c r="AH8" s="127" t="s">
        <v>330</v>
      </c>
      <c r="AI8" s="127" t="s">
        <v>339</v>
      </c>
      <c r="AJ8" s="128">
        <v>2020</v>
      </c>
      <c r="AK8" s="128">
        <v>2020</v>
      </c>
      <c r="AL8" s="127" t="s">
        <v>332</v>
      </c>
      <c r="AM8" s="128">
        <v>14813.74</v>
      </c>
      <c r="AN8" s="128">
        <v>5386.26</v>
      </c>
      <c r="AO8" s="128">
        <v>20200</v>
      </c>
      <c r="AP8" s="128">
        <v>15186.26</v>
      </c>
      <c r="AQ8" s="128">
        <v>1507.74</v>
      </c>
      <c r="AR8" s="128">
        <v>16694</v>
      </c>
      <c r="AS8" s="128">
        <v>15186.26</v>
      </c>
      <c r="AT8" s="128">
        <v>1507.74</v>
      </c>
      <c r="AU8" s="128">
        <v>16694</v>
      </c>
      <c r="AV8" s="127">
        <v>37</v>
      </c>
      <c r="AW8" s="127"/>
      <c r="AX8" s="127"/>
      <c r="AY8" s="127"/>
      <c r="AZ8" s="127"/>
      <c r="BA8" s="127"/>
      <c r="BB8" s="127" t="s">
        <v>273</v>
      </c>
      <c r="BC8" s="127" t="s">
        <v>273</v>
      </c>
      <c r="BD8" s="127" t="s">
        <v>333</v>
      </c>
      <c r="BE8" s="128">
        <v>30000</v>
      </c>
      <c r="BF8" s="127" t="s">
        <v>320</v>
      </c>
      <c r="BG8" s="127" t="s">
        <v>324</v>
      </c>
      <c r="BH8" s="125" t="s">
        <v>314</v>
      </c>
      <c r="BI8" s="95" t="s">
        <v>99</v>
      </c>
      <c r="BJ8" s="117">
        <v>46154</v>
      </c>
      <c r="BK8" s="94" t="s">
        <v>102</v>
      </c>
      <c r="BL8" s="95" t="s">
        <v>107</v>
      </c>
      <c r="BM8" s="96" t="s">
        <v>179</v>
      </c>
      <c r="BN8" s="94" t="s">
        <v>220</v>
      </c>
      <c r="BO8" s="94">
        <v>21935</v>
      </c>
      <c r="BP8" s="42" t="s">
        <v>182</v>
      </c>
      <c r="BQ8" s="164" t="s">
        <v>341</v>
      </c>
    </row>
  </sheetData>
  <sheetProtection autoFilter="0"/>
  <autoFilter ref="A4:BQ8" xr:uid="{0739AAAC-89A0-4907-B1C9-C9A11AC67F15}"/>
  <conditionalFormatting sqref="Y6:Y8">
    <cfRule type="duplicateValues" dxfId="1" priority="1"/>
    <cfRule type="duplicateValues" dxfId="0" priority="2"/>
  </conditionalFormatting>
  <dataValidations count="5">
    <dataValidation type="custom" allowBlank="1" showInputMessage="1" showErrorMessage="1" error="Enter Valid Date" sqref="BJ5:BJ8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L5:BL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8" xr:uid="{38B842B0-B5B4-4791-B3D9-C0326665C33F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M5:BM8" xr:uid="{360E6609-4AF1-42BB-8C4C-7DF9B8DF6715}">
      <formula1>IF($BI5=MMM,MMM,LC)</formula1>
    </dataValidation>
    <dataValidation type="list" allowBlank="1" showInputMessage="1" showErrorMessage="1" sqref="BN5:BN8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2026-07-29T06:05:48Z</dcterms:modified>
</cp:coreProperties>
</file>