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Sep'26/4-9-26/FN26-27-00338/"/>
    </mc:Choice>
  </mc:AlternateContent>
  <xr:revisionPtr revIDLastSave="104" documentId="13_ncr:1_{7EC68EDB-8CAF-4F05-AFBD-3C69BE3B72B5}" xr6:coauthVersionLast="47" xr6:coauthVersionMax="47" xr10:uidLastSave="{C0BD635E-0AA1-47A4-879E-4FB076106227}"/>
  <bookViews>
    <workbookView xWindow="-110" yWindow="-110" windowWidth="19420" windowHeight="10300" tabRatio="873"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Report'!$A$4:$BQ$12</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l="1"/>
  <c r="AK5" i="7"/>
  <c r="AJ5" i="7"/>
  <c r="O5" i="24" s="1"/>
  <c r="AI5" i="7"/>
  <c r="AL5" i="7" s="1"/>
  <c r="AH5" i="7"/>
  <c r="X5" i="7"/>
  <c r="M5" i="24" l="1"/>
  <c r="L5" i="24"/>
  <c r="I5" i="24"/>
  <c r="J5" i="24"/>
  <c r="H5" i="24"/>
  <c r="K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<sst xmlns="http://schemas.openxmlformats.org/spreadsheetml/2006/main" count="629" uniqueCount="407">
  <si>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</si>
  <si>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</si>
  <si>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</si>
  <si>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</si>
  <si>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</si>
  <si>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</si>
  <si>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</si>
  <si>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</si>
  <si>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</si>
  <si>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</si>
  <si>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</si>
  <si>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</si>
  <si>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</si>
  <si>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</si>
  <si>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</si>
  <si>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</si>
  <si>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</si>
  <si>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</si>
  <si>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</si>
  <si>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</si>
  <si>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</si>
  <si>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</si>
  <si>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</si>
  <si>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</si>
  <si>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</si>
  <si>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</si>
  <si>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</si>
  <si>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</si>
  <si>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</si>
  <si>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</si>
  <si>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</si>
  <si>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</si>
  <si>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</si>
  <si>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</si>
  <si>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</si>
  <si>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</si>
  <si>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</si>
  <si>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</si>
  <si>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</si>
  <si>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</si>
  <si>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</si>
  <si>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</si>
  <si>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</si>
  <si>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</si>
  <si>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</si>
  <si>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</si>
  <si>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</si>
  <si>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</si>
  <si>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</si>
  <si>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</si>
  <si>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</si>
  <si>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</si>
  <si>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</si>
  <si>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</si>
  <si>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</si>
  <si>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</si>
  <si>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</si>
  <si>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</si>
  <si>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</si>
  <si>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</si>
  <si>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</si>
  <si>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</si>
  <si>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</si>
  <si>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</si>
  <si>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</si>
  <si>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</si>
  <si>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</si>
  <si>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</si>
  <si>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</si>
  <si>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</si>
  <si>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</si>
  <si>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</si>
  <si>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</si>
  <si>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</si>
  <si>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</si>
  <si>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</si>
  <si>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</si>
  <si>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</si>
  <si>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</si>
  <si>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</si>
  <si>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</si>
  <si>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</si>
  <si>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</si>
  <si>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</si>
  <si>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</si>
  <si>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</si>
  <si>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</si>
  <si>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</si>
  <si>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</si>
  <si>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</si>
  <si>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</si>
  <si>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</si>
  <si>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</si>
  <si>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</si>
  <si>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</si>
  <si>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</si>
  <si>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</si>
  <si>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</si>
  <si>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</si>
  <si>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</si>
  <si>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</si>
  <si>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</si>
  <si>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</si>
  <si>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</si>
  <si>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</si>
  <si>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</si>
  <si>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</si>
  <si>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</si>
  <si>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</si>
  <si>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</si>
  <si>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</si>
  <si>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</si>
  <si>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</si>
  <si>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</si>
  <si>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</si>
  <si>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</si>
  <si>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</si>
  <si>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</si>
  <si>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</si>
  <si>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</si>
  <si>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</si>
  <si>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</si>
  <si>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</si>
  <si>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</si>
  <si>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</si>
  <si>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</si>
  <si>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</si>
  <si>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</si>
  <si>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</si>
  <si>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</si>
  <si>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</si>
  <si>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</si>
  <si>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</si>
  <si>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</si>
  <si>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</si>
  <si>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</si>
  <si>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</si>
  <si>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</si>
  <si>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</si>
  <si>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</si>
  <si>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</si>
  <si>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</si>
  <si>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</si>
  <si>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</si>
  <si>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</si>
  <si>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</si>
  <si>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</si>
  <si>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</si>
  <si>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</si>
  <si>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</si>
  <si>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</si>
  <si>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</si>
  <si>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</si>
  <si>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</si>
  <si>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</si>
  <si>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</si>
  <si>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</si>
  <si>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</si>
  <si>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</si>
  <si>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</si>
  <si>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</si>
  <si>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</si>
  <si>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</si>
  <si>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</si>
  <si>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</si>
  <si>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</si>
  <si>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</si>
  <si>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</si>
  <si>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</si>
  <si>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</si>
  <si>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</si>
  <si>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</si>
  <si>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</si>
  <si>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</si>
  <si>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</si>
  <si>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</si>
  <si>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</si>
  <si>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</si>
  <si>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</si>
  <si>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</si>
  <si>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</si>
  <si>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</si>
  <si>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</si>
  <si>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</si>
  <si>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</si>
  <si>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</si>
  <si>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</si>
  <si>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</si>
  <si>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</si>
  <si>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</si>
  <si>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</si>
  <si>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</si>
  <si>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</si>
  <si>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</si>
  <si>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</si>
  <si>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</si>
  <si>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</si>
  <si>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</si>
  <si>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</si>
  <si>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</si>
  <si>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</si>
  <si>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</si>
  <si>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</si>
  <si>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</si>
  <si>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</si>
  <si>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</si>
  <si>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</si>
  <si>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</si>
  <si>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</si>
  <si>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</si>
  <si>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</si>
  <si>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</si>
  <si>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</si>
  <si>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</si>
  <si>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</si>
  <si>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</si>
  <si>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</si>
  <si>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</si>
  <si>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</si>
  <si>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</si>
  <si>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</si>
  <si>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</si>
  <si>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</si>
  <si>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</si>
  <si>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</si>
  <si>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</si>
  <si>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</si>
  <si>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</si>
  <si>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</si>
  <si>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</si>
  <si>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</si>
  <si>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</si>
  <si>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</si>
  <si>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</si>
  <si>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</si>
  <si>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</si>
  <si>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</si>
  <si>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</si>
  <si>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</si>
  <si>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</si>
  <si>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</si>
  <si>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</si>
  <si>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</si>
  <si>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</si>
  <si>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</si>
  <si>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</si>
  <si>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</si>
  <si>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</si>
  <si>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</si>
  <si>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</si>
  <si>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2</t>
  </si>
  <si>
    <t>Katni</t>
  </si>
  <si>
    <t>MPGL0442</t>
  </si>
  <si>
    <t>SF0059014</t>
  </si>
  <si>
    <t>Anantram  Vishwakarma</t>
  </si>
  <si>
    <t>Chetana</t>
  </si>
  <si>
    <t>EBC</t>
  </si>
  <si>
    <t>HINDU</t>
  </si>
  <si>
    <t>Agriculture &amp; Farming</t>
  </si>
  <si>
    <t>Fri</t>
  </si>
  <si>
    <t>&gt; 2 to 4 Years</t>
  </si>
  <si>
    <t>31-Dec-2025</t>
  </si>
  <si>
    <t>Open</t>
  </si>
  <si>
    <t>GENERAL</t>
  </si>
  <si>
    <t>Thu</t>
  </si>
  <si>
    <t>&gt; 6 to 10 Years</t>
  </si>
  <si>
    <t>OBC</t>
  </si>
  <si>
    <t>Wed</t>
  </si>
  <si>
    <t>2</t>
  </si>
  <si>
    <t>10</t>
  </si>
  <si>
    <t>&gt; 10 Years</t>
  </si>
  <si>
    <t>Saree Business</t>
  </si>
  <si>
    <t>Tue</t>
  </si>
  <si>
    <t>11-Feb-2024</t>
  </si>
  <si>
    <t>5</t>
  </si>
  <si>
    <t>1</t>
  </si>
  <si>
    <t>6</t>
  </si>
  <si>
    <t>&gt; 4 to 6 Years</t>
  </si>
  <si>
    <t>Mon</t>
  </si>
  <si>
    <t>06-Dec-2023</t>
  </si>
  <si>
    <t>MUSLIM</t>
  </si>
  <si>
    <t>3</t>
  </si>
  <si>
    <t>4</t>
  </si>
  <si>
    <t>16 Oct 2020</t>
  </si>
  <si>
    <t>08-Apr-2024</t>
  </si>
  <si>
    <t>During visit borrower available but loan card not available</t>
  </si>
  <si>
    <t>During visit borrower and loan card not available</t>
  </si>
  <si>
    <t>FIR Not Filled</t>
  </si>
  <si>
    <t>Dual Staff</t>
  </si>
  <si>
    <t>Available &amp; Updated</t>
  </si>
  <si>
    <t>Rajneesh Kushwaha /SF0100967</t>
  </si>
  <si>
    <t>Umesh Kumar/ SF0088299</t>
  </si>
  <si>
    <t>Completed-Report Submitted</t>
  </si>
  <si>
    <t>SF0099970</t>
  </si>
  <si>
    <t>SF0041596</t>
  </si>
  <si>
    <t>G2</t>
  </si>
  <si>
    <t>G1</t>
  </si>
  <si>
    <t>Ram Prasad Barman</t>
  </si>
  <si>
    <r>
      <t>Availability of Loan Card
(</t>
    </r>
    <r>
      <rPr>
        <b/>
        <sz val="10"/>
        <color rgb="FFFF0000"/>
        <rFont val="Calibri"/>
        <family val="2"/>
        <scheme val="minor"/>
      </rPr>
      <t>Drop Down</t>
    </r>
    <r>
      <rPr>
        <b/>
        <sz val="10"/>
        <color rgb="FF000000"/>
        <rFont val="Calibri"/>
        <family val="2"/>
        <scheme val="minor"/>
      </rPr>
      <t>)</t>
    </r>
  </si>
  <si>
    <t>Rahul Gupta/SF0099970</t>
  </si>
  <si>
    <t>During visit borrower and loan card available, No fraud found</t>
  </si>
  <si>
    <t xml:space="preserve">Credit Assistant </t>
  </si>
  <si>
    <t>Branch Manager</t>
  </si>
  <si>
    <t>Omkar Namdev /SF0015698</t>
  </si>
  <si>
    <t>Rahul Gupta</t>
  </si>
  <si>
    <t>SF0091872</t>
  </si>
  <si>
    <t>Shiv Nagar</t>
  </si>
  <si>
    <t>MANJU</t>
  </si>
  <si>
    <t>Krishna</t>
  </si>
  <si>
    <t>Subhash Ward</t>
  </si>
  <si>
    <t>505140</t>
  </si>
  <si>
    <t>Rohaniya</t>
  </si>
  <si>
    <t>shyam</t>
  </si>
  <si>
    <t>SID951375950630</t>
  </si>
  <si>
    <t>IRAM KHATOON</t>
  </si>
  <si>
    <t>8878377082</t>
  </si>
  <si>
    <t>14-Sep-2025</t>
  </si>
  <si>
    <t>28-Mar-2024</t>
  </si>
  <si>
    <t>02-May-2024</t>
  </si>
  <si>
    <t>Anilraja Vyas / SF0022590</t>
  </si>
  <si>
    <t>SF0102286</t>
  </si>
  <si>
    <t>Ganesh Mehra</t>
  </si>
  <si>
    <t>106</t>
  </si>
  <si>
    <t>sai</t>
  </si>
  <si>
    <t>SSF3257326</t>
  </si>
  <si>
    <t>BHARTI RAJAK</t>
  </si>
  <si>
    <t>7067300690</t>
  </si>
  <si>
    <t>Mangal Nagar</t>
  </si>
  <si>
    <t>423832-2</t>
  </si>
  <si>
    <t>rajni</t>
  </si>
  <si>
    <t>SSF4742023</t>
  </si>
  <si>
    <t>7803091806</t>
  </si>
  <si>
    <t>111-2</t>
  </si>
  <si>
    <t>CID044213277</t>
  </si>
  <si>
    <t>PHUL BAI YADAV</t>
  </si>
  <si>
    <t>8305308517</t>
  </si>
  <si>
    <t>Sugraha</t>
  </si>
  <si>
    <t>400</t>
  </si>
  <si>
    <t>Shadhna</t>
  </si>
  <si>
    <t>SID951373694924</t>
  </si>
  <si>
    <t>SAVITRI BAI</t>
  </si>
  <si>
    <t>6261124977</t>
  </si>
  <si>
    <t>505117</t>
  </si>
  <si>
    <t>505117 Ambika1</t>
  </si>
  <si>
    <t>SSF2329299</t>
  </si>
  <si>
    <t>SHAKUNTLA</t>
  </si>
  <si>
    <t>7723979985</t>
  </si>
  <si>
    <t>14-Mar-2024</t>
  </si>
  <si>
    <t>3.30 Yrs</t>
  </si>
  <si>
    <t>25 Jan 2023</t>
  </si>
  <si>
    <t>04-Apr-2024</t>
  </si>
  <si>
    <t>26-Jun-2025</t>
  </si>
  <si>
    <t>5.58 Yrs</t>
  </si>
  <si>
    <t>30-Apr-2026</t>
  </si>
  <si>
    <t>07-Nov-2023</t>
  </si>
  <si>
    <t>2.52 Yrs</t>
  </si>
  <si>
    <t>07 Nov 2023</t>
  </si>
  <si>
    <t>02-Mar-2024</t>
  </si>
  <si>
    <t>8.56 Yrs</t>
  </si>
  <si>
    <t>24 Mar 2021</t>
  </si>
  <si>
    <t>02-Apr-2026</t>
  </si>
  <si>
    <t>7.99 Yrs</t>
  </si>
  <si>
    <t>28 Jan 2021</t>
  </si>
  <si>
    <t>07-Mar-2024</t>
  </si>
  <si>
    <t>24-Feb-2024</t>
  </si>
  <si>
    <t>3.92 Yrs</t>
  </si>
  <si>
    <t>12 Jun 2022</t>
  </si>
  <si>
    <t>14-Jul-2025</t>
  </si>
  <si>
    <t>FN26-27-00338</t>
  </si>
  <si>
    <t>SF0078636</t>
  </si>
  <si>
    <t>Credit Assistant</t>
  </si>
  <si>
    <t>353569608</t>
  </si>
  <si>
    <t>Chanehata</t>
  </si>
  <si>
    <t>93</t>
  </si>
  <si>
    <t>GANESH</t>
  </si>
  <si>
    <t>CID115800041</t>
  </si>
  <si>
    <t xml:space="preserve">KAVITA BAI </t>
  </si>
  <si>
    <t>6264782085</t>
  </si>
  <si>
    <t>Kushwaha Nagar</t>
  </si>
  <si>
    <t>614562</t>
  </si>
  <si>
    <t>144877</t>
  </si>
  <si>
    <t>SID951373480837</t>
  </si>
  <si>
    <t>ROSHANI NISHAD</t>
  </si>
  <si>
    <t>9425973133</t>
  </si>
  <si>
    <t>30-Mar-2024</t>
  </si>
  <si>
    <t>12.38 Yrs</t>
  </si>
  <si>
    <t>20 Jul 2020</t>
  </si>
  <si>
    <t>14-May-2024</t>
  </si>
  <si>
    <t>07-May-2026</t>
  </si>
  <si>
    <t>01-Apr-2024</t>
  </si>
  <si>
    <t>8.10 Yrs</t>
  </si>
  <si>
    <t>18 Aug 2021</t>
  </si>
  <si>
    <t>10-May-2026</t>
  </si>
  <si>
    <t>Ashish Chourasiya/SF0009276</t>
  </si>
  <si>
    <t>Ashish Chourasiya</t>
  </si>
  <si>
    <t>SF0009276</t>
  </si>
  <si>
    <t>IA</t>
  </si>
  <si>
    <t>Terminated</t>
  </si>
  <si>
    <t>To Date : 08-Aug-2026</t>
  </si>
  <si>
    <t>From Date : 08-Aug-2026</t>
  </si>
  <si>
    <t>Reporting Time : Saturday, 08-Aug-2026, 08:00 AM</t>
  </si>
  <si>
    <t>As per loan card, Borrower Manju_353569608 paid the below-mentioned EMI amount to the Credit Assistant Kailash Kushwaha_SF0078636 but the same was not posted in the FIMO.
# Borrower paid an EMI amount of Rs. 2,240/- on date 07-Aug-2024 through cash.
# Borrower paid an EMI amount of Rs. 2,240/- on date 02-Oct-2024 through cash.
# Total collected amount Rs. 4,480/-
# Amount accounted in FIMO Rs. 0/-
# Amount recovered Rs. 0/- 
# Net fraud amount Rs. 4,480/-
Evidence available - Loan Card.
Note : As per written statement of BM, Borrower paid remaining amount of Rs. 2,240/- on date 30-Apr-26 and Rs. 2,166/- on date 26-May-26 due to her cibil is effected as OD so she paid the amount and closed the loan.</t>
  </si>
  <si>
    <t>Close</t>
  </si>
  <si>
    <t>Kailash  Kushwaha</t>
  </si>
  <si>
    <t>Sandeep Manjhi</t>
  </si>
  <si>
    <t>2,</t>
  </si>
  <si>
    <t>Credit Assistant Kailash Kushwaha_SF0078636 was found involved in EMI Collection Amount Misappropriation (Collected EMI amount but not posted to concerned borrower accounts) on the names of 01 borrower for the amounting to Rs. 4,480/- based on the evidence available.
Credit Assistant Kailash Kushwaha  _SF0078636 is terminated on date 15-Apr-25
(As per EDR report)
# Total collected amount Rs. 4,480/-
# Amount accounted in FIMO Rs. 0/-
# Amount recovered Rs. 0/-
# Net fraud amount Rs. 4,480/-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</si>
</sst>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7"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12"/>
      <color rgb="FF000000"/>
      <name val="Aptos"/>
      <family val="2"/>
    </font>
    <font>
      <sz val="10"/>
      <color rgb="FF000000"/>
      <name val="Aptos"/>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7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17" fillId="6" borderId="1" xfId="0" applyFont="1" applyFill="1" applyBorder="1" applyAlignment="1">
      <alignment horizontal="center" vertical="center" wrapText="1" readingOrder="1"/>
    </xf>
    <xf numFmtId="0" fontId="17" fillId="8" borderId="0" xfId="0" applyFont="1" applyFill="1" applyAlignment="1" applyProtection="1">
      <alignment horizontal="left" vertical="center" readingOrder="1"/>
      <protection locked="0"/>
    </xf>
    <xf numFmtId="0" fontId="34" fillId="0" borderId="1" xfId="0" applyFont="1" applyBorder="1" applyAlignment="1">
      <alignment horizontal="center" vertical="center" readingOrder="1"/>
    </xf>
    <xf numFmtId="0" fontId="34" fillId="0" borderId="1" xfId="0" applyFont="1" applyBorder="1" applyAlignment="1">
      <alignment horizontal="center" vertical="center" wrapText="1" readingOrder="1"/>
    </xf>
    <xf numFmtId="172" fontId="34" fillId="0" borderId="1" xfId="0" applyNumberFormat="1" applyFont="1" applyBorder="1" applyAlignment="1">
      <alignment horizontal="center" vertical="center" wrapText="1" readingOrder="1"/>
    </xf>
    <xf numFmtId="0" fontId="35" fillId="0" borderId="1" xfId="17" applyFont="1" applyBorder="1" applyAlignment="1" applyProtection="1">
      <alignment horizontal="center" vertical="center" wrapText="1"/>
      <protection locked="0"/>
    </xf>
    <xf numFmtId="0" fontId="36" fillId="0" borderId="0" xfId="0" applyFont="1" applyProtection="1">
      <protection locked="0"/>
    </xf>
    <xf numFmtId="0" fontId="35" fillId="0" borderId="1" xfId="26" applyFont="1" applyBorder="1" applyAlignment="1" applyProtection="1">
      <alignment horizontal="center" vertical="center" wrapText="1"/>
      <protection locked="0"/>
    </xf>
    <xf numFmtId="0" fontId="36" fillId="0" borderId="1" xfId="26" applyFont="1" applyBorder="1" applyAlignment="1" applyProtection="1">
      <alignment horizontal="center" vertical="center" wrapText="1"/>
      <protection locked="0"/>
    </xf>
    <xf numFmtId="0" fontId="6" fillId="8" borderId="1" xfId="0" applyFont="1" applyFill="1" applyBorder="1" applyAlignment="1">
      <alignment horizontal="center" vertical="center"/>
    </xf>
    <xf numFmtId="0" fontId="34" fillId="0" borderId="1" xfId="0" applyFont="1" applyBorder="1" applyAlignment="1">
      <alignment horizontal="center" vertical="center"/>
    </xf>
    <xf numFmtId="0" fontId="6" fillId="0" borderId="1" xfId="0" applyFont="1" applyBorder="1" applyAlignment="1">
      <alignment horizontal="left" vertical="center"/>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11" fillId="0" borderId="1" xfId="26" applyFont="1" applyBorder="1" applyAlignment="1" applyProtection="1">
      <alignment horizontal="left" vertical="center"/>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7"/>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MPGL0442</v>
      </c>
      <c r="D5" s="64" t="str">
        <f>IF('Physical Cash at Safe'!D28="Yes", 'Physical Cash at Safe'!A4, 'Borrower Wise Details'!C5)</f>
        <v>Katni</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46147</v>
      </c>
      <c r="H5" s="62" t="s">
        <v>396</v>
      </c>
      <c r="I5" s="61">
        <v>46150</v>
      </c>
      <c r="J5" s="79" t="str">
        <f>IF('Physical Cash at Safe'!D28="Yes",'Physical Cash at Safe'!E28,IF('Borrower Wise Details'!D5&lt;&gt;"",'Borrower Wise Details'!D5,""))</f>
        <v>FN26-27-00338</v>
      </c>
      <c r="K5" s="89">
        <v>1</v>
      </c>
      <c r="L5" s="90">
        <v>4480</v>
      </c>
      <c r="M5" s="90">
        <v>0</v>
      </c>
      <c r="N5" s="90" t="s">
        <v>290</v>
      </c>
      <c r="O5" s="92" t="s">
        <v>319</v>
      </c>
      <c r="P5" s="90" t="s">
        <v>303</v>
      </c>
      <c r="Q5" s="90" t="s">
        <v>291</v>
      </c>
      <c r="R5" s="80" t="str">
        <f>IF('Physical Cash at Safe'!$D$28="Yes", 'Physical Cash at Safe'!$A$28, IF('Borrower Wise Details'!F5&lt;&gt;"", 'Borrower Wise Details'!F5, ""))</f>
        <v>Kailash  Kushwaha</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SF0078636</v>
      </c>
      <c r="U5" s="83" t="s">
        <v>397</v>
      </c>
      <c r="V5" s="61">
        <v>45762</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292</v>
      </c>
      <c r="Z5" s="61">
        <v>46243</v>
      </c>
      <c r="AA5" s="61">
        <v>46243</v>
      </c>
      <c r="AB5" s="61" t="s">
        <v>394</v>
      </c>
      <c r="AC5" s="61" t="s">
        <v>395</v>
      </c>
      <c r="AD5" s="61" t="s">
        <v>405</v>
      </c>
      <c r="AE5" s="61" t="s">
        <v>304</v>
      </c>
      <c r="AF5" s="61" t="s">
        <v>293</v>
      </c>
      <c r="AG5" s="121">
        <v>6</v>
      </c>
      <c r="AH5" s="105" cm="1">
        <f t="array" ref="AH5">IF(COUNTA('Loan Outstanding Report'!$BI$5:$BI$12)=0,"",SUMPRODUCT(--(FREQUENCY(IF('Loan Outstanding Report'!$BI$5:$BI$12&lt;&gt;"",MATCH('Loan Outstanding Report'!$S$5:$S$12,'Loan Outstanding Report'!$S$5:$S$12,0)),ROW('Loan Outstanding Report'!$S$5:$S$12)-ROW('Loan Outstanding Report'!S5)+1)&gt;0)))</f>
        <v>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4480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4480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46269</v>
      </c>
      <c r="AO5" s="75" t="s">
        <v>406</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4" t="s">
        <v>81</v>
      </c>
      <c r="I3" s="134"/>
      <c r="J3" s="134"/>
      <c r="K3" s="134"/>
      <c r="L3" s="134"/>
      <c r="M3" s="134"/>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MPGL0442</v>
      </c>
      <c r="C5" s="50" t="str">
        <f>IF('Fraud Investigation Report'!D5="", "", 'Fraud Investigation Report'!D5)</f>
        <v>Katni</v>
      </c>
      <c r="D5" s="73" t="str">
        <f>IF(OR('Fraud Investigation Report'!R5="", 'Fraud Investigation Report'!R5=0), "", 'Fraud Investigation Report'!R5)</f>
        <v>Kailash  Kushwaha</v>
      </c>
      <c r="E5" s="73" t="str">
        <f>IF(OR('Fraud Investigation Report'!T5="", 'Fraud Investigation Report'!T5=0), "", 'Fraud Investigation Report'!T5)</f>
        <v>SF0078636</v>
      </c>
      <c r="F5" s="73" t="str">
        <f>IF(OR('Fraud Investigation Report'!S5="", 'Fraud Investigation Report'!S5=0), "", 'Fraud Investigation Report'!S5)</f>
        <v>Credit Assistant</v>
      </c>
      <c r="G5" s="50" t="str">
        <f>IF('Fraud Investigation Report'!J5="", "", 'Fraud Investigation Report'!J5)</f>
        <v>FN26-27-00338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4480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4480</v>
      </c>
      <c r="O5" s="103">
        <f>IFERROR('Fraud Investigation Report'!AJ5+'Fraud Investigation Report'!AK5,"")</f>
        <v>0</v>
      </c>
      <c r="P5" s="102">
        <f>IF(AND(N5="", O5=""), "", IF(O5="", N5, N5 - IF(ISNUMBER(O5), O5, 0)))</f>
        <v>4480</v>
      </c>
      <c r="Q5" s="49" t="s">
        <v>222</v>
      </c>
      <c r="R5" s="94" t="s">
        <v>287</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6" t="s">
        <v>2</v>
      </c>
      <c r="B1" s="137"/>
      <c r="C1" s="137"/>
      <c r="D1" s="137"/>
      <c r="E1" s="138"/>
    </row>
    <row r="2" spans="1:5" ht="18.5" x14ac:dyDescent="0.45">
      <c r="A2" s="14"/>
      <c r="B2" s="139" t="s">
        <v>223</v>
      </c>
      <c r="C2" s="139"/>
      <c r="D2" s="139"/>
      <c r="E2" s="15"/>
    </row>
    <row r="3" spans="1:5" ht="14.5" x14ac:dyDescent="0.35">
      <c r="A3" s="16" t="s">
        <v>1</v>
      </c>
      <c r="B3" s="16" t="s">
        <v>0</v>
      </c>
      <c r="C3" s="16" t="s">
        <v>62</v>
      </c>
      <c r="D3" s="16" t="s">
        <v>63</v>
      </c>
      <c r="E3" s="16" t="s">
        <v>5</v>
      </c>
    </row>
    <row r="4" spans="1:5" ht="24" customHeight="1" x14ac:dyDescent="0.35">
      <c r="A4" s="40" t="s">
        <v>252</v>
      </c>
      <c r="B4" s="41" t="s">
        <v>251</v>
      </c>
      <c r="C4" s="41" t="s">
        <v>251</v>
      </c>
      <c r="D4" s="41" t="s">
        <v>251</v>
      </c>
      <c r="E4" s="41" t="s">
        <v>249</v>
      </c>
    </row>
    <row r="5" spans="1:5" ht="35.25" customHeight="1" x14ac:dyDescent="0.35">
      <c r="A5" s="17" t="s">
        <v>4</v>
      </c>
      <c r="B5" s="17" t="s">
        <v>92</v>
      </c>
      <c r="C5" s="17" t="s">
        <v>193</v>
      </c>
      <c r="D5" s="17" t="s">
        <v>93</v>
      </c>
      <c r="E5" s="17" t="s">
        <v>64</v>
      </c>
    </row>
    <row r="6" spans="1:5" ht="25.5" customHeight="1" x14ac:dyDescent="0.35">
      <c r="A6" s="42" t="s">
        <v>250</v>
      </c>
      <c r="B6" s="18">
        <v>46243</v>
      </c>
      <c r="C6" s="18">
        <v>46242</v>
      </c>
      <c r="D6" s="18">
        <v>46243</v>
      </c>
      <c r="E6" s="19">
        <v>0.3125</v>
      </c>
    </row>
    <row r="7" spans="1:5" ht="15.5" x14ac:dyDescent="0.35">
      <c r="A7" s="140" t="s">
        <v>65</v>
      </c>
      <c r="B7" s="141"/>
      <c r="C7" s="141"/>
      <c r="D7" s="141"/>
      <c r="E7" s="141"/>
    </row>
    <row r="8" spans="1:5" ht="15" customHeight="1" x14ac:dyDescent="0.35">
      <c r="A8" s="142" t="s">
        <v>66</v>
      </c>
      <c r="B8" s="144" t="s">
        <v>86</v>
      </c>
      <c r="C8" s="145"/>
      <c r="D8" s="146" t="s">
        <v>67</v>
      </c>
      <c r="E8" s="147"/>
    </row>
    <row r="9" spans="1:5" ht="14.5" x14ac:dyDescent="0.35">
      <c r="A9" s="143"/>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228</v>
      </c>
      <c r="C11" s="23">
        <f>B11*A11</f>
        <v>114000</v>
      </c>
      <c r="D11" s="25">
        <v>228</v>
      </c>
      <c r="E11" s="23">
        <f t="shared" ref="E11:E17" si="0">D11*A11</f>
        <v>114000</v>
      </c>
    </row>
    <row r="12" spans="1:5" ht="14.5" x14ac:dyDescent="0.35">
      <c r="A12" s="24">
        <v>200</v>
      </c>
      <c r="B12" s="25">
        <v>147</v>
      </c>
      <c r="C12" s="23">
        <f>B12*A12</f>
        <v>29400</v>
      </c>
      <c r="D12" s="25">
        <v>147</v>
      </c>
      <c r="E12" s="23">
        <f t="shared" si="0"/>
        <v>29400</v>
      </c>
    </row>
    <row r="13" spans="1:5" ht="14.5" x14ac:dyDescent="0.35">
      <c r="A13" s="24">
        <v>100</v>
      </c>
      <c r="B13" s="25">
        <v>510</v>
      </c>
      <c r="C13" s="23">
        <f t="shared" ref="C13:C17" si="1">B13*A13</f>
        <v>51000</v>
      </c>
      <c r="D13" s="25">
        <v>510</v>
      </c>
      <c r="E13" s="23">
        <f t="shared" si="0"/>
        <v>51000</v>
      </c>
    </row>
    <row r="14" spans="1:5" ht="14.5" x14ac:dyDescent="0.35">
      <c r="A14" s="24">
        <v>50</v>
      </c>
      <c r="B14" s="25">
        <v>40</v>
      </c>
      <c r="C14" s="23">
        <f t="shared" si="1"/>
        <v>2000</v>
      </c>
      <c r="D14" s="25">
        <v>40</v>
      </c>
      <c r="E14" s="23">
        <f t="shared" si="0"/>
        <v>2000</v>
      </c>
    </row>
    <row r="15" spans="1:5" ht="14.5" x14ac:dyDescent="0.35">
      <c r="A15" s="24">
        <v>20</v>
      </c>
      <c r="B15" s="25">
        <v>28</v>
      </c>
      <c r="C15" s="23">
        <f t="shared" si="1"/>
        <v>560</v>
      </c>
      <c r="D15" s="25">
        <v>28</v>
      </c>
      <c r="E15" s="23">
        <f t="shared" si="0"/>
        <v>560</v>
      </c>
    </row>
    <row r="16" spans="1:5" ht="14.5" x14ac:dyDescent="0.35">
      <c r="A16" s="24">
        <v>10</v>
      </c>
      <c r="B16" s="25">
        <v>12</v>
      </c>
      <c r="C16" s="23">
        <f t="shared" si="1"/>
        <v>120</v>
      </c>
      <c r="D16" s="25">
        <v>12</v>
      </c>
      <c r="E16" s="23">
        <f t="shared" si="0"/>
        <v>120</v>
      </c>
    </row>
    <row r="17" spans="1:5" ht="14.5" x14ac:dyDescent="0.35">
      <c r="A17" s="24">
        <v>5</v>
      </c>
      <c r="B17" s="25">
        <v>0</v>
      </c>
      <c r="C17" s="23">
        <f t="shared" si="1"/>
        <v>0</v>
      </c>
      <c r="D17" s="25">
        <v>0</v>
      </c>
      <c r="E17" s="23">
        <f t="shared" si="0"/>
        <v>0</v>
      </c>
    </row>
    <row r="18" spans="1:5" ht="14.5" x14ac:dyDescent="0.35">
      <c r="A18" s="26" t="s">
        <v>70</v>
      </c>
      <c r="B18" s="27">
        <v>65</v>
      </c>
      <c r="C18" s="23">
        <f>B18</f>
        <v>65</v>
      </c>
      <c r="D18" s="27">
        <v>65</v>
      </c>
      <c r="E18" s="28">
        <f>D18</f>
        <v>65</v>
      </c>
    </row>
    <row r="19" spans="1:5" ht="14.5" x14ac:dyDescent="0.35">
      <c r="A19" s="29"/>
      <c r="B19" s="30" t="s">
        <v>71</v>
      </c>
      <c r="C19" s="31">
        <f>SUM(C10:C18)</f>
        <v>197145</v>
      </c>
      <c r="D19" s="30" t="s">
        <v>71</v>
      </c>
      <c r="E19" s="31">
        <f>SUM(E10:E18)</f>
        <v>197145</v>
      </c>
    </row>
    <row r="20" spans="1:5" ht="30" customHeight="1" x14ac:dyDescent="0.35">
      <c r="A20" s="148" t="s">
        <v>91</v>
      </c>
      <c r="B20" s="149"/>
      <c r="C20" s="32">
        <v>197145</v>
      </c>
      <c r="D20" s="33" t="s">
        <v>85</v>
      </c>
      <c r="E20" s="34">
        <v>0</v>
      </c>
    </row>
    <row r="21" spans="1:5" ht="30" customHeight="1" x14ac:dyDescent="0.35">
      <c r="A21" s="150" t="s">
        <v>82</v>
      </c>
      <c r="B21" s="151"/>
      <c r="C21" s="34">
        <v>0</v>
      </c>
      <c r="D21" s="33" t="s">
        <v>83</v>
      </c>
      <c r="E21" s="34">
        <v>0</v>
      </c>
    </row>
    <row r="22" spans="1:5" ht="30" customHeight="1" x14ac:dyDescent="0.35">
      <c r="A22" s="150" t="s">
        <v>72</v>
      </c>
      <c r="B22" s="151"/>
      <c r="C22" s="34">
        <v>0</v>
      </c>
      <c r="D22" s="35" t="s">
        <v>73</v>
      </c>
      <c r="E22" s="34"/>
    </row>
    <row r="23" spans="1:5" ht="30" customHeight="1" x14ac:dyDescent="0.35">
      <c r="A23" s="150" t="s">
        <v>74</v>
      </c>
      <c r="B23" s="151"/>
      <c r="C23" s="52">
        <f>(C19+C21)-(E20+E21)-E19</f>
        <v>0</v>
      </c>
      <c r="D23" s="53" t="s">
        <v>192</v>
      </c>
      <c r="E23" s="34"/>
    </row>
    <row r="24" spans="1:5" ht="82.5" customHeight="1" x14ac:dyDescent="0.35">
      <c r="A24" s="33" t="s">
        <v>225</v>
      </c>
      <c r="B24" s="135"/>
      <c r="C24" s="135"/>
      <c r="D24" s="135"/>
      <c r="E24" s="135"/>
    </row>
    <row r="25" spans="1:5" ht="57.75" customHeight="1" x14ac:dyDescent="0.35">
      <c r="A25" s="36" t="s">
        <v>75</v>
      </c>
      <c r="B25" s="158"/>
      <c r="C25" s="158"/>
      <c r="D25" s="158"/>
      <c r="E25" s="158"/>
    </row>
    <row r="26" spans="1:5" ht="20.149999999999999" customHeight="1" x14ac:dyDescent="0.35">
      <c r="A26" s="163" t="s">
        <v>169</v>
      </c>
      <c r="B26" s="163"/>
      <c r="C26" s="163"/>
      <c r="D26" s="163"/>
      <c r="E26" s="163"/>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61" t="s">
        <v>195</v>
      </c>
      <c r="E29" s="162"/>
    </row>
    <row r="30" spans="1:5" ht="40.15" customHeight="1" x14ac:dyDescent="0.35">
      <c r="A30" s="85"/>
      <c r="B30" s="85"/>
      <c r="C30" s="86" t="str">
        <f>IF(AND(A30="",B30=""),"",A30-B30)</f>
        <v/>
      </c>
      <c r="D30" s="164"/>
      <c r="E30" s="165"/>
    </row>
    <row r="31" spans="1:5" ht="15" customHeight="1" x14ac:dyDescent="0.35">
      <c r="A31" s="166"/>
      <c r="B31" s="167"/>
      <c r="C31" s="167"/>
      <c r="D31" s="167"/>
      <c r="E31" s="168"/>
    </row>
    <row r="32" spans="1:5" ht="24.75" customHeight="1" x14ac:dyDescent="0.35">
      <c r="A32" s="37" t="s">
        <v>196</v>
      </c>
      <c r="B32" s="38" t="s">
        <v>288</v>
      </c>
      <c r="C32" s="37" t="s">
        <v>76</v>
      </c>
      <c r="D32" s="159" t="s">
        <v>289</v>
      </c>
      <c r="E32" s="160"/>
    </row>
    <row r="33" spans="1:5" ht="18" customHeight="1" x14ac:dyDescent="0.35">
      <c r="A33" s="37" t="s">
        <v>77</v>
      </c>
      <c r="B33" s="92" t="s">
        <v>295</v>
      </c>
      <c r="C33" s="39" t="s">
        <v>78</v>
      </c>
      <c r="D33" s="152" t="s">
        <v>296</v>
      </c>
      <c r="E33" s="153"/>
    </row>
    <row r="34" spans="1:5" ht="26" x14ac:dyDescent="0.35">
      <c r="A34" s="39" t="s">
        <v>197</v>
      </c>
      <c r="B34" s="117" t="s">
        <v>297</v>
      </c>
      <c r="C34" s="39" t="s">
        <v>198</v>
      </c>
      <c r="D34" s="154" t="s">
        <v>404</v>
      </c>
      <c r="E34" s="155"/>
    </row>
    <row r="35" spans="1:5" ht="26" x14ac:dyDescent="0.35">
      <c r="A35" s="39" t="s">
        <v>199</v>
      </c>
      <c r="B35" s="117" t="s">
        <v>294</v>
      </c>
      <c r="C35" s="39" t="s">
        <v>201</v>
      </c>
      <c r="D35" s="154" t="s">
        <v>305</v>
      </c>
      <c r="E35" s="155"/>
    </row>
    <row r="36" spans="1:5" ht="25.5" customHeight="1" x14ac:dyDescent="0.35">
      <c r="A36" s="39" t="s">
        <v>200</v>
      </c>
      <c r="B36" s="118" t="s">
        <v>302</v>
      </c>
      <c r="C36" s="39" t="s">
        <v>202</v>
      </c>
      <c r="D36" s="156" t="s">
        <v>301</v>
      </c>
      <c r="E36" s="15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1" zoomScaleNormal="100" workbookViewId="0">
      <selection activeCell="R4" sqref="R4"/>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8" t="s">
        <v>216</v>
      </c>
      <c r="F3" s="108" t="s">
        <v>217</v>
      </c>
      <c r="U3" s="108" t="s">
        <v>216</v>
      </c>
      <c r="V3" s="108"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
      <c r="A5" s="65">
        <v>1</v>
      </c>
      <c r="B5" s="60" t="str">
        <f>IF('Loan Outstanding Report'!$G$5="", "", 'Loan Outstanding Report'!$G$5)</f>
        <v>MPGL0442</v>
      </c>
      <c r="C5" s="60" t="str">
        <f>IF('Loan Outstanding Report'!$H$5="", "", 'Loan Outstanding Report'!$H$5)</f>
        <v>Katni</v>
      </c>
      <c r="D5" s="127" t="s">
        <v>368</v>
      </c>
      <c r="E5" s="66">
        <v>46243</v>
      </c>
      <c r="F5" s="128" t="s">
        <v>403</v>
      </c>
      <c r="G5" s="129" t="s">
        <v>369</v>
      </c>
      <c r="H5" s="130" t="s">
        <v>370</v>
      </c>
      <c r="I5" s="49" t="s">
        <v>328</v>
      </c>
      <c r="J5" s="49" t="s">
        <v>330</v>
      </c>
      <c r="K5" s="49" t="s">
        <v>307</v>
      </c>
      <c r="L5" s="11" t="s">
        <v>371</v>
      </c>
      <c r="M5" s="67">
        <v>45237</v>
      </c>
      <c r="N5" s="49">
        <v>42000</v>
      </c>
      <c r="O5" s="49">
        <v>2240</v>
      </c>
      <c r="P5" s="67" t="s">
        <v>126</v>
      </c>
      <c r="Q5" s="88">
        <v>45511</v>
      </c>
      <c r="R5" s="49">
        <v>2240</v>
      </c>
      <c r="S5" s="49">
        <v>0</v>
      </c>
      <c r="T5" s="49">
        <v>0</v>
      </c>
      <c r="U5" s="68">
        <f t="shared" ref="U5:U69" si="0">IF(AND(ISBLANK(R5),ISBLANK(S5),ISBLANK(T5)),"",R5-(S5+T5))</f>
        <v>2240</v>
      </c>
      <c r="V5" s="42" t="s">
        <v>181</v>
      </c>
      <c r="W5" s="69" t="s">
        <v>401</v>
      </c>
    </row>
    <row r="6" spans="1:23" ht="30" customHeight="1" x14ac:dyDescent="0.3">
      <c r="A6" s="65">
        <v>2</v>
      </c>
      <c r="B6" s="60" t="str">
        <f>IF(J6&lt;&gt;"", $B$5, "")</f>
        <v>MPGL0442</v>
      </c>
      <c r="C6" s="50" t="str">
        <f>IF(J6&lt;&gt;"", $C$5, "")</f>
        <v>Katni</v>
      </c>
      <c r="D6" s="50" t="str">
        <f>IF(J6&lt;&gt;"", $D$5, "")</f>
        <v>FN26-27-00338</v>
      </c>
      <c r="E6" s="66">
        <v>46243</v>
      </c>
      <c r="F6" s="50" t="str">
        <f>IF(J6&lt;&gt;"", $F$5, "")</f>
        <v>Kailash  Kushwaha</v>
      </c>
      <c r="G6" s="50" t="str">
        <f>IF(J6&lt;&gt;"", $G$5, "")</f>
        <v>SF0078636</v>
      </c>
      <c r="H6" s="50" t="str">
        <f>IF(J6&lt;&gt;"", $H$5, "")</f>
        <v>Credit Assistant</v>
      </c>
      <c r="I6" s="49" t="s">
        <v>328</v>
      </c>
      <c r="J6" s="49" t="s">
        <v>330</v>
      </c>
      <c r="K6" s="49" t="s">
        <v>307</v>
      </c>
      <c r="L6" s="11" t="s">
        <v>371</v>
      </c>
      <c r="M6" s="67">
        <v>45237</v>
      </c>
      <c r="N6" s="49">
        <v>42000</v>
      </c>
      <c r="O6" s="49">
        <v>2240</v>
      </c>
      <c r="P6" s="67" t="s">
        <v>126</v>
      </c>
      <c r="Q6" s="67">
        <v>45567</v>
      </c>
      <c r="R6" s="49">
        <v>2240</v>
      </c>
      <c r="S6" s="49">
        <v>0</v>
      </c>
      <c r="T6" s="49">
        <v>0</v>
      </c>
      <c r="U6" s="68">
        <f t="shared" si="0"/>
        <v>2240</v>
      </c>
      <c r="V6" s="42" t="s">
        <v>181</v>
      </c>
      <c r="W6" s="69" t="s">
        <v>401</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12"/>
  <sheetViews>
    <sheetView showGridLines="0" topLeftCell="BH1" zoomScaleNormal="100" workbookViewId="0">
      <selection activeCell="BH7" sqref="BH7"/>
    </sheetView>
  </sheetViews>
  <sheetFormatPr defaultColWidth="41.1796875" defaultRowHeight="14.5" x14ac:dyDescent="0.35"/>
  <cols>
    <col min="1" max="1" width="9.81640625" style="110" customWidth="1"/>
    <col min="2" max="2" width="5" style="110" bestFit="1" customWidth="1"/>
    <col min="3" max="3" width="15.81640625" style="110" bestFit="1" customWidth="1"/>
    <col min="4" max="4" width="6.26953125" style="110" bestFit="1" customWidth="1"/>
    <col min="5" max="5" width="5.1796875" style="110" bestFit="1" customWidth="1"/>
    <col min="6" max="6" width="6.54296875" style="110" bestFit="1" customWidth="1"/>
    <col min="7" max="7" width="10.7265625" style="110" bestFit="1" customWidth="1"/>
    <col min="8" max="8" width="6.26953125" style="110" bestFit="1" customWidth="1"/>
    <col min="9" max="9" width="8" style="110" bestFit="1" customWidth="1"/>
    <col min="10" max="10" width="14.453125" style="110" bestFit="1" customWidth="1"/>
    <col min="11" max="11" width="8.1796875" style="110" bestFit="1" customWidth="1"/>
    <col min="12" max="12" width="9.7265625" style="110" bestFit="1" customWidth="1"/>
    <col min="13" max="13" width="20.54296875" style="110" bestFit="1" customWidth="1"/>
    <col min="14" max="14" width="8.26953125" style="110" bestFit="1" customWidth="1"/>
    <col min="15" max="15" width="13.54296875" style="110" bestFit="1" customWidth="1"/>
    <col min="16" max="16" width="7.81640625" style="110" bestFit="1" customWidth="1"/>
    <col min="17" max="17" width="14.453125" style="110" bestFit="1" customWidth="1"/>
    <col min="18" max="18" width="12.26953125" style="110" bestFit="1" customWidth="1"/>
    <col min="19" max="20" width="15.7265625" style="110" bestFit="1" customWidth="1"/>
    <col min="21" max="21" width="7.7265625" style="110" bestFit="1" customWidth="1"/>
    <col min="22" max="22" width="7.453125" style="110" bestFit="1" customWidth="1"/>
    <col min="23" max="23" width="8.1796875" style="110" bestFit="1" customWidth="1"/>
    <col min="24" max="24" width="18.54296875" style="110" bestFit="1" customWidth="1"/>
    <col min="25" max="25" width="10" style="110" bestFit="1" customWidth="1"/>
    <col min="26" max="26" width="14.453125" style="110" bestFit="1" customWidth="1"/>
    <col min="27" max="27" width="11.453125" style="110" bestFit="1" customWidth="1"/>
    <col min="28" max="28" width="11.54296875" style="110" bestFit="1" customWidth="1"/>
    <col min="29" max="29" width="17.81640625" style="110" bestFit="1" customWidth="1"/>
    <col min="30" max="30" width="15" style="110" bestFit="1" customWidth="1"/>
    <col min="31" max="31" width="9.1796875" style="110" bestFit="1" customWidth="1"/>
    <col min="32" max="32" width="8.26953125" style="110" bestFit="1" customWidth="1"/>
    <col min="33" max="33" width="18.54296875" style="110" bestFit="1" customWidth="1"/>
    <col min="34" max="34" width="13.453125" style="110" bestFit="1" customWidth="1"/>
    <col min="35" max="35" width="18.1796875" style="110" bestFit="1" customWidth="1"/>
    <col min="36" max="36" width="14.453125" style="110" bestFit="1" customWidth="1"/>
    <col min="37" max="37" width="16.54296875" style="110" bestFit="1" customWidth="1"/>
    <col min="38" max="38" width="14.1796875" style="110" bestFit="1" customWidth="1"/>
    <col min="39" max="39" width="15.81640625" style="110" bestFit="1" customWidth="1"/>
    <col min="40" max="40" width="15.54296875" style="110" bestFit="1" customWidth="1"/>
    <col min="41" max="41" width="13.1796875" style="110" bestFit="1" customWidth="1"/>
    <col min="42" max="42" width="17.81640625" style="110" bestFit="1" customWidth="1"/>
    <col min="43" max="43" width="17.54296875" style="110" bestFit="1" customWidth="1"/>
    <col min="44" max="44" width="15" style="110" bestFit="1" customWidth="1"/>
    <col min="45" max="45" width="12" style="110" bestFit="1" customWidth="1"/>
    <col min="46" max="46" width="11" style="110" bestFit="1" customWidth="1"/>
    <col min="47" max="47" width="12.7265625" style="110" bestFit="1" customWidth="1"/>
    <col min="48" max="48" width="19.26953125" style="110" bestFit="1" customWidth="1"/>
    <col min="49" max="49" width="7.26953125" style="110" bestFit="1" customWidth="1"/>
    <col min="50" max="50" width="12" style="110" bestFit="1" customWidth="1"/>
    <col min="51" max="51" width="18.7265625" style="110" bestFit="1" customWidth="1"/>
    <col min="52" max="52" width="14.453125" style="110" bestFit="1" customWidth="1"/>
    <col min="53" max="53" width="17.7265625" style="110" bestFit="1" customWidth="1"/>
    <col min="54" max="54" width="10" style="110" bestFit="1" customWidth="1"/>
    <col min="55" max="55" width="9.1796875" style="110" bestFit="1" customWidth="1"/>
    <col min="56" max="56" width="11" style="110" bestFit="1" customWidth="1"/>
    <col min="57" max="57" width="11.7265625" style="110" bestFit="1" customWidth="1"/>
    <col min="58" max="58" width="15.7265625" style="110" bestFit="1" customWidth="1"/>
    <col min="59" max="59" width="21.81640625" style="110" bestFit="1" customWidth="1"/>
    <col min="60" max="60" width="25.7265625" style="110" bestFit="1" customWidth="1"/>
    <col min="61" max="61" width="15.453125" style="110" bestFit="1" customWidth="1"/>
    <col min="62" max="62" width="12.7265625" style="110" bestFit="1" customWidth="1"/>
    <col min="63" max="63" width="19.7265625" style="111" bestFit="1" customWidth="1"/>
    <col min="64" max="64" width="21.1796875" style="112" bestFit="1" customWidth="1"/>
    <col min="65" max="65" width="19.81640625" style="113" bestFit="1" customWidth="1"/>
    <col min="66" max="66" width="24.1796875" style="114" bestFit="1" customWidth="1"/>
    <col min="67" max="67" width="16.7265625" style="110" bestFit="1" customWidth="1"/>
    <col min="68" max="68" width="19" style="115" bestFit="1" customWidth="1"/>
    <col min="69" max="69" width="96.54296875" style="110" customWidth="1"/>
    <col min="70" max="16384" width="41.1796875" style="110"/>
  </cols>
  <sheetData>
    <row r="1" spans="1:69" x14ac:dyDescent="0.35">
      <c r="A1" s="123" t="s">
        <v>399</v>
      </c>
      <c r="B1" s="119"/>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3" t="s">
        <v>398</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3" t="s">
        <v>400</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216</v>
      </c>
      <c r="BH3" s="109" t="s">
        <v>218</v>
      </c>
      <c r="BI3" s="99"/>
      <c r="BJ3" s="99"/>
      <c r="BK3" s="100"/>
      <c r="BL3" s="101"/>
      <c r="BM3" s="99"/>
      <c r="BN3" s="99"/>
      <c r="BO3" s="99"/>
      <c r="BP3" s="109" t="s">
        <v>216</v>
      </c>
      <c r="BQ3" s="109" t="s">
        <v>218</v>
      </c>
    </row>
    <row r="4" spans="1:69" ht="26" x14ac:dyDescent="0.35">
      <c r="A4" s="122" t="s">
        <v>203</v>
      </c>
      <c r="B4" s="122" t="s">
        <v>5</v>
      </c>
      <c r="C4" s="122" t="s">
        <v>4</v>
      </c>
      <c r="D4" s="122" t="s">
        <v>63</v>
      </c>
      <c r="E4" s="122" t="s">
        <v>62</v>
      </c>
      <c r="F4" s="122" t="s">
        <v>20</v>
      </c>
      <c r="G4" s="122" t="s">
        <v>1</v>
      </c>
      <c r="H4" s="122" t="s">
        <v>204</v>
      </c>
      <c r="I4" s="122" t="s">
        <v>21</v>
      </c>
      <c r="J4" s="122" t="s">
        <v>205</v>
      </c>
      <c r="K4" s="122" t="s">
        <v>22</v>
      </c>
      <c r="L4" s="122" t="s">
        <v>23</v>
      </c>
      <c r="M4" s="122" t="s">
        <v>24</v>
      </c>
      <c r="N4" s="122" t="s">
        <v>25</v>
      </c>
      <c r="O4" s="122" t="s">
        <v>10</v>
      </c>
      <c r="P4" s="122" t="s">
        <v>26</v>
      </c>
      <c r="Q4" s="122" t="s">
        <v>27</v>
      </c>
      <c r="R4" s="122" t="s">
        <v>28</v>
      </c>
      <c r="S4" s="122" t="s">
        <v>206</v>
      </c>
      <c r="T4" s="122" t="s">
        <v>207</v>
      </c>
      <c r="U4" s="122" t="s">
        <v>29</v>
      </c>
      <c r="V4" s="122" t="s">
        <v>30</v>
      </c>
      <c r="W4" s="122" t="s">
        <v>31</v>
      </c>
      <c r="X4" s="122" t="s">
        <v>32</v>
      </c>
      <c r="Y4" s="122" t="s">
        <v>33</v>
      </c>
      <c r="Z4" s="122" t="s">
        <v>34</v>
      </c>
      <c r="AA4" s="122" t="s">
        <v>35</v>
      </c>
      <c r="AB4" s="122" t="s">
        <v>36</v>
      </c>
      <c r="AC4" s="122" t="s">
        <v>37</v>
      </c>
      <c r="AD4" s="122" t="s">
        <v>38</v>
      </c>
      <c r="AE4" s="122" t="s">
        <v>39</v>
      </c>
      <c r="AF4" s="122" t="s">
        <v>208</v>
      </c>
      <c r="AG4" s="122" t="s">
        <v>209</v>
      </c>
      <c r="AH4" s="122" t="s">
        <v>210</v>
      </c>
      <c r="AI4" s="122" t="s">
        <v>40</v>
      </c>
      <c r="AJ4" s="122" t="s">
        <v>41</v>
      </c>
      <c r="AK4" s="122" t="s">
        <v>42</v>
      </c>
      <c r="AL4" s="122" t="s">
        <v>43</v>
      </c>
      <c r="AM4" s="122" t="s">
        <v>211</v>
      </c>
      <c r="AN4" s="122" t="s">
        <v>44</v>
      </c>
      <c r="AO4" s="122" t="s">
        <v>45</v>
      </c>
      <c r="AP4" s="122" t="s">
        <v>212</v>
      </c>
      <c r="AQ4" s="122" t="s">
        <v>213</v>
      </c>
      <c r="AR4" s="122" t="s">
        <v>46</v>
      </c>
      <c r="AS4" s="122" t="s">
        <v>47</v>
      </c>
      <c r="AT4" s="122" t="s">
        <v>48</v>
      </c>
      <c r="AU4" s="122" t="s">
        <v>49</v>
      </c>
      <c r="AV4" s="122" t="s">
        <v>214</v>
      </c>
      <c r="AW4" s="122" t="s">
        <v>50</v>
      </c>
      <c r="AX4" s="122" t="s">
        <v>51</v>
      </c>
      <c r="AY4" s="122" t="s">
        <v>52</v>
      </c>
      <c r="AZ4" s="122" t="s">
        <v>53</v>
      </c>
      <c r="BA4" s="122" t="s">
        <v>54</v>
      </c>
      <c r="BB4" s="122" t="s">
        <v>55</v>
      </c>
      <c r="BC4" s="122" t="s">
        <v>56</v>
      </c>
      <c r="BD4" s="122" t="s">
        <v>57</v>
      </c>
      <c r="BE4" s="122" t="s">
        <v>58</v>
      </c>
      <c r="BF4" s="122" t="s">
        <v>215</v>
      </c>
      <c r="BG4" s="55" t="s">
        <v>123</v>
      </c>
      <c r="BH4" s="12" t="s">
        <v>224</v>
      </c>
      <c r="BI4" s="12" t="s">
        <v>227</v>
      </c>
      <c r="BJ4" s="12" t="s">
        <v>228</v>
      </c>
      <c r="BK4" s="93" t="s">
        <v>177</v>
      </c>
      <c r="BL4" s="12" t="s">
        <v>61</v>
      </c>
      <c r="BM4" s="12" t="s">
        <v>298</v>
      </c>
      <c r="BN4" s="12" t="s">
        <v>60</v>
      </c>
      <c r="BO4" s="12" t="s">
        <v>176</v>
      </c>
      <c r="BP4" s="12" t="s">
        <v>89</v>
      </c>
      <c r="BQ4" s="12" t="s">
        <v>175</v>
      </c>
    </row>
    <row r="5" spans="1:69" hidden="1" x14ac:dyDescent="0.35">
      <c r="A5" s="124">
        <v>1</v>
      </c>
      <c r="B5" s="125" t="s">
        <v>249</v>
      </c>
      <c r="C5" s="125" t="s">
        <v>250</v>
      </c>
      <c r="D5" s="125" t="s">
        <v>251</v>
      </c>
      <c r="E5" s="125" t="s">
        <v>251</v>
      </c>
      <c r="F5" s="125" t="s">
        <v>251</v>
      </c>
      <c r="G5" s="125" t="s">
        <v>252</v>
      </c>
      <c r="H5" s="125" t="s">
        <v>251</v>
      </c>
      <c r="I5" s="125">
        <v>73901</v>
      </c>
      <c r="J5" s="125" t="s">
        <v>306</v>
      </c>
      <c r="K5" s="125">
        <v>73901</v>
      </c>
      <c r="L5" s="125" t="s">
        <v>320</v>
      </c>
      <c r="M5" s="125" t="s">
        <v>321</v>
      </c>
      <c r="N5" s="125">
        <v>130543</v>
      </c>
      <c r="O5" s="125" t="s">
        <v>322</v>
      </c>
      <c r="P5" s="125">
        <v>176500</v>
      </c>
      <c r="Q5" s="125" t="s">
        <v>323</v>
      </c>
      <c r="R5" s="125" t="s">
        <v>255</v>
      </c>
      <c r="S5" s="125" t="s">
        <v>324</v>
      </c>
      <c r="T5" s="125" t="s">
        <v>324</v>
      </c>
      <c r="U5" s="125" t="s">
        <v>266</v>
      </c>
      <c r="V5" s="125" t="s">
        <v>280</v>
      </c>
      <c r="W5" s="125">
        <v>0</v>
      </c>
      <c r="X5" s="125" t="s">
        <v>271</v>
      </c>
      <c r="Y5" s="125">
        <v>355857456</v>
      </c>
      <c r="Z5" s="125" t="s">
        <v>325</v>
      </c>
      <c r="AA5" s="125" t="s">
        <v>347</v>
      </c>
      <c r="AB5" s="126">
        <v>41000</v>
      </c>
      <c r="AC5" s="125" t="s">
        <v>272</v>
      </c>
      <c r="AD5" s="125">
        <v>24</v>
      </c>
      <c r="AE5" s="125" t="s">
        <v>268</v>
      </c>
      <c r="AF5" s="125" t="s">
        <v>348</v>
      </c>
      <c r="AG5" s="125" t="s">
        <v>349</v>
      </c>
      <c r="AH5" s="125" t="s">
        <v>260</v>
      </c>
      <c r="AI5" s="125" t="s">
        <v>350</v>
      </c>
      <c r="AJ5" s="126">
        <v>2190</v>
      </c>
      <c r="AK5" s="126">
        <v>2190</v>
      </c>
      <c r="AL5" s="125" t="s">
        <v>351</v>
      </c>
      <c r="AM5" s="126">
        <v>23572.73</v>
      </c>
      <c r="AN5" s="126">
        <v>9277.27</v>
      </c>
      <c r="AO5" s="126">
        <v>32850</v>
      </c>
      <c r="AP5" s="126">
        <v>17427.27</v>
      </c>
      <c r="AQ5" s="126">
        <v>1822.73</v>
      </c>
      <c r="AR5" s="126">
        <v>19250</v>
      </c>
      <c r="AS5" s="126">
        <v>17427.27</v>
      </c>
      <c r="AT5" s="126">
        <v>1822.73</v>
      </c>
      <c r="AU5" s="126">
        <v>19250</v>
      </c>
      <c r="AV5" s="125">
        <v>26</v>
      </c>
      <c r="AW5" s="125"/>
      <c r="AX5" s="125"/>
      <c r="AY5" s="125"/>
      <c r="AZ5" s="125"/>
      <c r="BA5" s="125"/>
      <c r="BB5" s="125" t="s">
        <v>262</v>
      </c>
      <c r="BC5" s="124"/>
      <c r="BD5" s="125"/>
      <c r="BE5" s="126">
        <v>0</v>
      </c>
      <c r="BF5" s="125" t="s">
        <v>324</v>
      </c>
      <c r="BG5" s="125" t="s">
        <v>326</v>
      </c>
      <c r="BH5" s="124" t="s">
        <v>299</v>
      </c>
      <c r="BI5" s="95" t="s">
        <v>99</v>
      </c>
      <c r="BJ5" s="120">
        <v>46243</v>
      </c>
      <c r="BK5" s="94" t="s">
        <v>102</v>
      </c>
      <c r="BL5" s="95" t="s">
        <v>107</v>
      </c>
      <c r="BM5" s="96" t="s">
        <v>180</v>
      </c>
      <c r="BN5" s="94" t="s">
        <v>222</v>
      </c>
      <c r="BO5" s="94"/>
      <c r="BP5" s="94"/>
      <c r="BQ5" s="133" t="s">
        <v>285</v>
      </c>
    </row>
    <row r="6" spans="1:69" hidden="1" x14ac:dyDescent="0.35">
      <c r="A6" s="124">
        <v>2</v>
      </c>
      <c r="B6" s="125" t="s">
        <v>249</v>
      </c>
      <c r="C6" s="125" t="s">
        <v>250</v>
      </c>
      <c r="D6" s="125" t="s">
        <v>251</v>
      </c>
      <c r="E6" s="125" t="s">
        <v>251</v>
      </c>
      <c r="F6" s="125" t="s">
        <v>251</v>
      </c>
      <c r="G6" s="125" t="s">
        <v>252</v>
      </c>
      <c r="H6" s="125" t="s">
        <v>251</v>
      </c>
      <c r="I6" s="125">
        <v>179192</v>
      </c>
      <c r="J6" s="125" t="s">
        <v>309</v>
      </c>
      <c r="K6" s="125">
        <v>179192</v>
      </c>
      <c r="L6" s="125" t="s">
        <v>320</v>
      </c>
      <c r="M6" s="125" t="s">
        <v>321</v>
      </c>
      <c r="N6" s="125">
        <v>135529</v>
      </c>
      <c r="O6" s="125" t="s">
        <v>310</v>
      </c>
      <c r="P6" s="125">
        <v>183044</v>
      </c>
      <c r="Q6" s="125" t="s">
        <v>312</v>
      </c>
      <c r="R6" s="125" t="s">
        <v>255</v>
      </c>
      <c r="S6" s="125" t="s">
        <v>313</v>
      </c>
      <c r="T6" s="125" t="s">
        <v>313</v>
      </c>
      <c r="U6" s="125" t="s">
        <v>266</v>
      </c>
      <c r="V6" s="125" t="s">
        <v>280</v>
      </c>
      <c r="W6" s="125">
        <v>0</v>
      </c>
      <c r="X6" s="125" t="s">
        <v>271</v>
      </c>
      <c r="Y6" s="125">
        <v>356177548</v>
      </c>
      <c r="Z6" s="125" t="s">
        <v>314</v>
      </c>
      <c r="AA6" s="125" t="s">
        <v>317</v>
      </c>
      <c r="AB6" s="126">
        <v>72000</v>
      </c>
      <c r="AC6" s="125" t="s">
        <v>267</v>
      </c>
      <c r="AD6" s="125">
        <v>24</v>
      </c>
      <c r="AE6" s="125" t="s">
        <v>281</v>
      </c>
      <c r="AF6" s="125" t="s">
        <v>352</v>
      </c>
      <c r="AG6" s="125" t="s">
        <v>283</v>
      </c>
      <c r="AH6" s="125" t="s">
        <v>277</v>
      </c>
      <c r="AI6" s="125" t="s">
        <v>318</v>
      </c>
      <c r="AJ6" s="126">
        <v>3840</v>
      </c>
      <c r="AK6" s="126">
        <v>3840</v>
      </c>
      <c r="AL6" s="125" t="s">
        <v>353</v>
      </c>
      <c r="AM6" s="126">
        <v>54943.79</v>
      </c>
      <c r="AN6" s="126">
        <v>20016.21</v>
      </c>
      <c r="AO6" s="126">
        <v>74960</v>
      </c>
      <c r="AP6" s="126">
        <v>17056.21</v>
      </c>
      <c r="AQ6" s="126">
        <v>812.79</v>
      </c>
      <c r="AR6" s="126">
        <v>17869</v>
      </c>
      <c r="AS6" s="126">
        <v>17056.21</v>
      </c>
      <c r="AT6" s="126">
        <v>812.79</v>
      </c>
      <c r="AU6" s="126">
        <v>17869</v>
      </c>
      <c r="AV6" s="125">
        <v>25</v>
      </c>
      <c r="AW6" s="125"/>
      <c r="AX6" s="125"/>
      <c r="AY6" s="125"/>
      <c r="AZ6" s="125"/>
      <c r="BA6" s="125"/>
      <c r="BB6" s="125" t="s">
        <v>262</v>
      </c>
      <c r="BC6" s="131"/>
      <c r="BD6" s="125"/>
      <c r="BE6" s="126">
        <v>0</v>
      </c>
      <c r="BF6" s="125" t="s">
        <v>313</v>
      </c>
      <c r="BG6" s="125" t="s">
        <v>315</v>
      </c>
      <c r="BH6" s="124" t="s">
        <v>299</v>
      </c>
      <c r="BI6" s="95" t="s">
        <v>99</v>
      </c>
      <c r="BJ6" s="120">
        <v>46243</v>
      </c>
      <c r="BK6" s="94" t="s">
        <v>103</v>
      </c>
      <c r="BL6" s="95" t="s">
        <v>108</v>
      </c>
      <c r="BM6" s="96" t="s">
        <v>180</v>
      </c>
      <c r="BN6" s="94" t="s">
        <v>222</v>
      </c>
      <c r="BO6" s="94"/>
      <c r="BP6" s="94"/>
      <c r="BQ6" s="133" t="s">
        <v>286</v>
      </c>
    </row>
    <row r="7" spans="1:69" x14ac:dyDescent="0.35">
      <c r="A7" s="124">
        <v>3</v>
      </c>
      <c r="B7" s="125" t="s">
        <v>249</v>
      </c>
      <c r="C7" s="125" t="s">
        <v>250</v>
      </c>
      <c r="D7" s="125" t="s">
        <v>251</v>
      </c>
      <c r="E7" s="125" t="s">
        <v>251</v>
      </c>
      <c r="F7" s="125" t="s">
        <v>251</v>
      </c>
      <c r="G7" s="125" t="s">
        <v>252</v>
      </c>
      <c r="H7" s="125" t="s">
        <v>251</v>
      </c>
      <c r="I7" s="125">
        <v>71379</v>
      </c>
      <c r="J7" s="125" t="s">
        <v>327</v>
      </c>
      <c r="K7" s="125">
        <v>71379</v>
      </c>
      <c r="L7" s="125" t="s">
        <v>320</v>
      </c>
      <c r="M7" s="125" t="s">
        <v>321</v>
      </c>
      <c r="N7" s="125">
        <v>115249</v>
      </c>
      <c r="O7" s="125" t="s">
        <v>328</v>
      </c>
      <c r="P7" s="125">
        <v>157856</v>
      </c>
      <c r="Q7" s="125" t="s">
        <v>329</v>
      </c>
      <c r="R7" s="125" t="s">
        <v>255</v>
      </c>
      <c r="S7" s="125" t="s">
        <v>330</v>
      </c>
      <c r="T7" s="125" t="s">
        <v>330</v>
      </c>
      <c r="U7" s="125" t="s">
        <v>266</v>
      </c>
      <c r="V7" s="125" t="s">
        <v>257</v>
      </c>
      <c r="W7" s="125">
        <v>541</v>
      </c>
      <c r="X7" s="125" t="s">
        <v>258</v>
      </c>
      <c r="Y7" s="125">
        <v>353569608</v>
      </c>
      <c r="Z7" s="125" t="s">
        <v>307</v>
      </c>
      <c r="AA7" s="125" t="s">
        <v>354</v>
      </c>
      <c r="AB7" s="126">
        <v>42000</v>
      </c>
      <c r="AC7" s="125" t="s">
        <v>278</v>
      </c>
      <c r="AD7" s="125">
        <v>24</v>
      </c>
      <c r="AE7" s="125" t="s">
        <v>275</v>
      </c>
      <c r="AF7" s="125" t="s">
        <v>355</v>
      </c>
      <c r="AG7" s="125" t="s">
        <v>356</v>
      </c>
      <c r="AH7" s="125" t="s">
        <v>260</v>
      </c>
      <c r="AI7" s="125" t="s">
        <v>279</v>
      </c>
      <c r="AJ7" s="126">
        <v>2240</v>
      </c>
      <c r="AK7" s="126">
        <v>2240</v>
      </c>
      <c r="AL7" s="125" t="s">
        <v>353</v>
      </c>
      <c r="AM7" s="126">
        <v>39885.230000000003</v>
      </c>
      <c r="AN7" s="126">
        <v>11634.77</v>
      </c>
      <c r="AO7" s="126">
        <v>51520</v>
      </c>
      <c r="AP7" s="126">
        <v>0</v>
      </c>
      <c r="AQ7" s="126">
        <v>0</v>
      </c>
      <c r="AR7" s="126">
        <v>0</v>
      </c>
      <c r="AS7" s="126">
        <v>0</v>
      </c>
      <c r="AT7" s="126">
        <v>0</v>
      </c>
      <c r="AU7" s="126">
        <v>0</v>
      </c>
      <c r="AV7" s="125">
        <v>30</v>
      </c>
      <c r="AW7" s="125"/>
      <c r="AX7" s="125"/>
      <c r="AY7" s="125"/>
      <c r="AZ7" s="125"/>
      <c r="BA7" s="125"/>
      <c r="BB7" s="125" t="s">
        <v>402</v>
      </c>
      <c r="BC7" s="124"/>
      <c r="BD7" s="125" t="s">
        <v>261</v>
      </c>
      <c r="BE7" s="126">
        <v>42000</v>
      </c>
      <c r="BF7" s="125" t="s">
        <v>330</v>
      </c>
      <c r="BG7" s="125" t="s">
        <v>331</v>
      </c>
      <c r="BH7" s="124" t="s">
        <v>299</v>
      </c>
      <c r="BI7" s="95" t="s">
        <v>99</v>
      </c>
      <c r="BJ7" s="120">
        <v>46243</v>
      </c>
      <c r="BK7" s="94" t="s">
        <v>102</v>
      </c>
      <c r="BL7" s="95" t="s">
        <v>107</v>
      </c>
      <c r="BM7" s="96" t="s">
        <v>179</v>
      </c>
      <c r="BN7" s="94" t="s">
        <v>220</v>
      </c>
      <c r="BO7" s="94">
        <v>4480</v>
      </c>
      <c r="BP7" s="94" t="s">
        <v>181</v>
      </c>
      <c r="BQ7" s="169" t="s">
        <v>401</v>
      </c>
    </row>
    <row r="8" spans="1:69" hidden="1" x14ac:dyDescent="0.35">
      <c r="A8" s="124">
        <v>4</v>
      </c>
      <c r="B8" s="125" t="s">
        <v>249</v>
      </c>
      <c r="C8" s="125" t="s">
        <v>250</v>
      </c>
      <c r="D8" s="125" t="s">
        <v>251</v>
      </c>
      <c r="E8" s="125" t="s">
        <v>251</v>
      </c>
      <c r="F8" s="125" t="s">
        <v>251</v>
      </c>
      <c r="G8" s="125" t="s">
        <v>252</v>
      </c>
      <c r="H8" s="125" t="s">
        <v>251</v>
      </c>
      <c r="I8" s="125">
        <v>183448</v>
      </c>
      <c r="J8" s="125" t="s">
        <v>311</v>
      </c>
      <c r="K8" s="125">
        <v>183448</v>
      </c>
      <c r="L8" s="125" t="s">
        <v>320</v>
      </c>
      <c r="M8" s="125" t="s">
        <v>321</v>
      </c>
      <c r="N8" s="125">
        <v>120088</v>
      </c>
      <c r="O8" s="125" t="s">
        <v>332</v>
      </c>
      <c r="P8" s="125">
        <v>163641</v>
      </c>
      <c r="Q8" s="125" t="s">
        <v>308</v>
      </c>
      <c r="R8" s="125" t="s">
        <v>255</v>
      </c>
      <c r="S8" s="125" t="s">
        <v>333</v>
      </c>
      <c r="T8" s="125" t="s">
        <v>333</v>
      </c>
      <c r="U8" s="125" t="s">
        <v>266</v>
      </c>
      <c r="V8" s="125" t="s">
        <v>257</v>
      </c>
      <c r="W8" s="125">
        <v>0</v>
      </c>
      <c r="X8" s="125" t="s">
        <v>271</v>
      </c>
      <c r="Y8" s="125">
        <v>355614601</v>
      </c>
      <c r="Z8" s="125" t="s">
        <v>334</v>
      </c>
      <c r="AA8" s="125" t="s">
        <v>357</v>
      </c>
      <c r="AB8" s="126">
        <v>80000</v>
      </c>
      <c r="AC8" s="125" t="s">
        <v>259</v>
      </c>
      <c r="AD8" s="125">
        <v>24</v>
      </c>
      <c r="AE8" s="125" t="s">
        <v>276</v>
      </c>
      <c r="AF8" s="125" t="s">
        <v>358</v>
      </c>
      <c r="AG8" s="125" t="s">
        <v>359</v>
      </c>
      <c r="AH8" s="125" t="s">
        <v>265</v>
      </c>
      <c r="AI8" s="125" t="s">
        <v>284</v>
      </c>
      <c r="AJ8" s="126">
        <v>4270</v>
      </c>
      <c r="AK8" s="126">
        <v>4270</v>
      </c>
      <c r="AL8" s="125" t="s">
        <v>360</v>
      </c>
      <c r="AM8" s="126">
        <v>49440.9</v>
      </c>
      <c r="AN8" s="126">
        <v>20879.099999999999</v>
      </c>
      <c r="AO8" s="126">
        <v>70320</v>
      </c>
      <c r="AP8" s="126">
        <v>30559.1</v>
      </c>
      <c r="AQ8" s="126">
        <v>2442.9</v>
      </c>
      <c r="AR8" s="126">
        <v>33002</v>
      </c>
      <c r="AS8" s="126">
        <v>30559.1</v>
      </c>
      <c r="AT8" s="126">
        <v>2442.9</v>
      </c>
      <c r="AU8" s="126">
        <v>33002</v>
      </c>
      <c r="AV8" s="125">
        <v>26</v>
      </c>
      <c r="AW8" s="125"/>
      <c r="AX8" s="125"/>
      <c r="AY8" s="125"/>
      <c r="AZ8" s="125"/>
      <c r="BA8" s="125"/>
      <c r="BB8" s="125" t="s">
        <v>262</v>
      </c>
      <c r="BC8" s="124"/>
      <c r="BD8" s="125"/>
      <c r="BE8" s="126">
        <v>0</v>
      </c>
      <c r="BF8" s="125" t="s">
        <v>333</v>
      </c>
      <c r="BG8" s="125" t="s">
        <v>335</v>
      </c>
      <c r="BH8" s="124" t="s">
        <v>299</v>
      </c>
      <c r="BI8" s="95" t="s">
        <v>99</v>
      </c>
      <c r="BJ8" s="120">
        <v>46243</v>
      </c>
      <c r="BK8" s="94" t="s">
        <v>102</v>
      </c>
      <c r="BL8" s="95" t="s">
        <v>107</v>
      </c>
      <c r="BM8" s="96" t="s">
        <v>179</v>
      </c>
      <c r="BN8" s="94" t="s">
        <v>222</v>
      </c>
      <c r="BO8" s="94"/>
      <c r="BP8" s="94"/>
      <c r="BQ8" s="133" t="s">
        <v>300</v>
      </c>
    </row>
    <row r="9" spans="1:69" hidden="1" x14ac:dyDescent="0.35">
      <c r="A9" s="124">
        <v>5</v>
      </c>
      <c r="B9" s="125" t="s">
        <v>249</v>
      </c>
      <c r="C9" s="125" t="s">
        <v>250</v>
      </c>
      <c r="D9" s="125" t="s">
        <v>251</v>
      </c>
      <c r="E9" s="125" t="s">
        <v>251</v>
      </c>
      <c r="F9" s="125" t="s">
        <v>251</v>
      </c>
      <c r="G9" s="125" t="s">
        <v>252</v>
      </c>
      <c r="H9" s="125" t="s">
        <v>251</v>
      </c>
      <c r="I9" s="125">
        <v>71058</v>
      </c>
      <c r="J9" s="125" t="s">
        <v>336</v>
      </c>
      <c r="K9" s="125">
        <v>71058</v>
      </c>
      <c r="L9" s="125" t="s">
        <v>253</v>
      </c>
      <c r="M9" s="125" t="s">
        <v>254</v>
      </c>
      <c r="N9" s="125">
        <v>114754</v>
      </c>
      <c r="O9" s="125" t="s">
        <v>337</v>
      </c>
      <c r="P9" s="125">
        <v>157540</v>
      </c>
      <c r="Q9" s="125" t="s">
        <v>338</v>
      </c>
      <c r="R9" s="125" t="s">
        <v>255</v>
      </c>
      <c r="S9" s="125" t="s">
        <v>339</v>
      </c>
      <c r="T9" s="125" t="s">
        <v>339</v>
      </c>
      <c r="U9" s="125" t="s">
        <v>266</v>
      </c>
      <c r="V9" s="125" t="s">
        <v>257</v>
      </c>
      <c r="W9" s="125">
        <v>0</v>
      </c>
      <c r="X9" s="125" t="s">
        <v>258</v>
      </c>
      <c r="Y9" s="125">
        <v>355214666</v>
      </c>
      <c r="Z9" s="125" t="s">
        <v>340</v>
      </c>
      <c r="AA9" s="125" t="s">
        <v>273</v>
      </c>
      <c r="AB9" s="126">
        <v>80000</v>
      </c>
      <c r="AC9" s="125" t="s">
        <v>278</v>
      </c>
      <c r="AD9" s="125">
        <v>24</v>
      </c>
      <c r="AE9" s="125" t="s">
        <v>274</v>
      </c>
      <c r="AF9" s="125" t="s">
        <v>361</v>
      </c>
      <c r="AG9" s="125" t="s">
        <v>362</v>
      </c>
      <c r="AH9" s="125" t="s">
        <v>265</v>
      </c>
      <c r="AI9" s="125" t="s">
        <v>363</v>
      </c>
      <c r="AJ9" s="126">
        <v>4270</v>
      </c>
      <c r="AK9" s="126">
        <v>4270</v>
      </c>
      <c r="AL9" s="125" t="s">
        <v>316</v>
      </c>
      <c r="AM9" s="126">
        <v>60505.62</v>
      </c>
      <c r="AN9" s="126">
        <v>20624.38</v>
      </c>
      <c r="AO9" s="126">
        <v>81130</v>
      </c>
      <c r="AP9" s="126">
        <v>19494.38</v>
      </c>
      <c r="AQ9" s="126">
        <v>1204.6199999999999</v>
      </c>
      <c r="AR9" s="126">
        <v>20699</v>
      </c>
      <c r="AS9" s="126">
        <v>19494.38</v>
      </c>
      <c r="AT9" s="126">
        <v>1204.6199999999999</v>
      </c>
      <c r="AU9" s="126">
        <v>20699</v>
      </c>
      <c r="AV9" s="125">
        <v>28</v>
      </c>
      <c r="AW9" s="125"/>
      <c r="AX9" s="125"/>
      <c r="AY9" s="125"/>
      <c r="AZ9" s="125"/>
      <c r="BA9" s="125"/>
      <c r="BB9" s="125" t="s">
        <v>262</v>
      </c>
      <c r="BC9" s="124"/>
      <c r="BD9" s="125"/>
      <c r="BE9" s="126">
        <v>0</v>
      </c>
      <c r="BF9" s="125" t="s">
        <v>339</v>
      </c>
      <c r="BG9" s="125" t="s">
        <v>341</v>
      </c>
      <c r="BH9" s="124" t="s">
        <v>299</v>
      </c>
      <c r="BI9" s="95" t="s">
        <v>99</v>
      </c>
      <c r="BJ9" s="120">
        <v>46243</v>
      </c>
      <c r="BK9" s="94" t="s">
        <v>103</v>
      </c>
      <c r="BL9" s="95" t="s">
        <v>108</v>
      </c>
      <c r="BM9" s="96" t="s">
        <v>180</v>
      </c>
      <c r="BN9" s="94" t="s">
        <v>222</v>
      </c>
      <c r="BO9" s="94"/>
      <c r="BP9" s="94"/>
      <c r="BQ9" s="133" t="s">
        <v>286</v>
      </c>
    </row>
    <row r="10" spans="1:69" hidden="1" x14ac:dyDescent="0.35">
      <c r="A10" s="124">
        <v>6</v>
      </c>
      <c r="B10" s="125" t="s">
        <v>249</v>
      </c>
      <c r="C10" s="125" t="s">
        <v>250</v>
      </c>
      <c r="D10" s="125" t="s">
        <v>251</v>
      </c>
      <c r="E10" s="125" t="s">
        <v>251</v>
      </c>
      <c r="F10" s="125" t="s">
        <v>251</v>
      </c>
      <c r="G10" s="125" t="s">
        <v>252</v>
      </c>
      <c r="H10" s="125" t="s">
        <v>251</v>
      </c>
      <c r="I10" s="125">
        <v>71058</v>
      </c>
      <c r="J10" s="125" t="s">
        <v>336</v>
      </c>
      <c r="K10" s="125">
        <v>71058</v>
      </c>
      <c r="L10" s="125" t="s">
        <v>253</v>
      </c>
      <c r="M10" s="125" t="s">
        <v>254</v>
      </c>
      <c r="N10" s="125">
        <v>115670</v>
      </c>
      <c r="O10" s="125" t="s">
        <v>342</v>
      </c>
      <c r="P10" s="125">
        <v>427687</v>
      </c>
      <c r="Q10" s="125" t="s">
        <v>343</v>
      </c>
      <c r="R10" s="125" t="s">
        <v>255</v>
      </c>
      <c r="S10" s="125" t="s">
        <v>344</v>
      </c>
      <c r="T10" s="125" t="s">
        <v>344</v>
      </c>
      <c r="U10" s="125" t="s">
        <v>266</v>
      </c>
      <c r="V10" s="125" t="s">
        <v>257</v>
      </c>
      <c r="W10" s="125">
        <v>0</v>
      </c>
      <c r="X10" s="125" t="s">
        <v>271</v>
      </c>
      <c r="Y10" s="125">
        <v>355465656</v>
      </c>
      <c r="Z10" s="125" t="s">
        <v>345</v>
      </c>
      <c r="AA10" s="125" t="s">
        <v>364</v>
      </c>
      <c r="AB10" s="126">
        <v>42000</v>
      </c>
      <c r="AC10" s="125" t="s">
        <v>278</v>
      </c>
      <c r="AD10" s="125">
        <v>24</v>
      </c>
      <c r="AE10" s="125" t="s">
        <v>268</v>
      </c>
      <c r="AF10" s="125" t="s">
        <v>365</v>
      </c>
      <c r="AG10" s="125" t="s">
        <v>366</v>
      </c>
      <c r="AH10" s="125" t="s">
        <v>260</v>
      </c>
      <c r="AI10" s="125" t="s">
        <v>350</v>
      </c>
      <c r="AJ10" s="126">
        <v>2240</v>
      </c>
      <c r="AK10" s="126">
        <v>2240</v>
      </c>
      <c r="AL10" s="125" t="s">
        <v>367</v>
      </c>
      <c r="AM10" s="126">
        <v>21607.1</v>
      </c>
      <c r="AN10" s="126">
        <v>9752.9</v>
      </c>
      <c r="AO10" s="126">
        <v>31360</v>
      </c>
      <c r="AP10" s="126">
        <v>20392.900000000001</v>
      </c>
      <c r="AQ10" s="126">
        <v>2519.1</v>
      </c>
      <c r="AR10" s="126">
        <v>22912</v>
      </c>
      <c r="AS10" s="126">
        <v>20392.900000000001</v>
      </c>
      <c r="AT10" s="126">
        <v>2519.1</v>
      </c>
      <c r="AU10" s="126">
        <v>22912</v>
      </c>
      <c r="AV10" s="125">
        <v>27</v>
      </c>
      <c r="AW10" s="125"/>
      <c r="AX10" s="125"/>
      <c r="AY10" s="125"/>
      <c r="AZ10" s="125"/>
      <c r="BA10" s="125"/>
      <c r="BB10" s="125" t="s">
        <v>262</v>
      </c>
      <c r="BC10" s="124"/>
      <c r="BD10" s="125"/>
      <c r="BE10" s="126">
        <v>0</v>
      </c>
      <c r="BF10" s="125" t="s">
        <v>344</v>
      </c>
      <c r="BG10" s="125" t="s">
        <v>346</v>
      </c>
      <c r="BH10" s="124" t="s">
        <v>299</v>
      </c>
      <c r="BI10" s="95" t="s">
        <v>99</v>
      </c>
      <c r="BJ10" s="120">
        <v>46243</v>
      </c>
      <c r="BK10" s="94" t="s">
        <v>102</v>
      </c>
      <c r="BL10" s="95" t="s">
        <v>107</v>
      </c>
      <c r="BM10" s="96" t="s">
        <v>180</v>
      </c>
      <c r="BN10" s="94" t="s">
        <v>222</v>
      </c>
      <c r="BO10" s="94"/>
      <c r="BP10" s="94"/>
      <c r="BQ10" s="133" t="s">
        <v>285</v>
      </c>
    </row>
    <row r="11" spans="1:69" ht="26" hidden="1" x14ac:dyDescent="0.35">
      <c r="A11" s="124">
        <v>7</v>
      </c>
      <c r="B11" s="125" t="s">
        <v>249</v>
      </c>
      <c r="C11" s="125" t="s">
        <v>250</v>
      </c>
      <c r="D11" s="125" t="s">
        <v>251</v>
      </c>
      <c r="E11" s="125" t="s">
        <v>251</v>
      </c>
      <c r="F11" s="125" t="s">
        <v>251</v>
      </c>
      <c r="G11" s="125" t="s">
        <v>252</v>
      </c>
      <c r="H11" s="125" t="s">
        <v>251</v>
      </c>
      <c r="I11" s="125">
        <v>82099</v>
      </c>
      <c r="J11" s="125" t="s">
        <v>372</v>
      </c>
      <c r="K11" s="125">
        <v>82099</v>
      </c>
      <c r="L11" s="125" t="s">
        <v>253</v>
      </c>
      <c r="M11" s="125" t="s">
        <v>254</v>
      </c>
      <c r="N11" s="125">
        <v>134634</v>
      </c>
      <c r="O11" s="125" t="s">
        <v>373</v>
      </c>
      <c r="P11" s="125">
        <v>181839</v>
      </c>
      <c r="Q11" s="125" t="s">
        <v>374</v>
      </c>
      <c r="R11" s="125" t="s">
        <v>255</v>
      </c>
      <c r="S11" s="125" t="s">
        <v>375</v>
      </c>
      <c r="T11" s="125" t="s">
        <v>375</v>
      </c>
      <c r="U11" s="125" t="s">
        <v>263</v>
      </c>
      <c r="V11" s="125" t="s">
        <v>257</v>
      </c>
      <c r="W11" s="125">
        <v>0</v>
      </c>
      <c r="X11" s="125" t="s">
        <v>271</v>
      </c>
      <c r="Y11" s="125">
        <v>356217077</v>
      </c>
      <c r="Z11" s="125" t="s">
        <v>376</v>
      </c>
      <c r="AA11" s="125" t="s">
        <v>384</v>
      </c>
      <c r="AB11" s="126">
        <v>80000</v>
      </c>
      <c r="AC11" s="125" t="s">
        <v>264</v>
      </c>
      <c r="AD11" s="125">
        <v>30</v>
      </c>
      <c r="AE11" s="125" t="s">
        <v>269</v>
      </c>
      <c r="AF11" s="125" t="s">
        <v>385</v>
      </c>
      <c r="AG11" s="125" t="s">
        <v>386</v>
      </c>
      <c r="AH11" s="125" t="s">
        <v>270</v>
      </c>
      <c r="AI11" s="125" t="s">
        <v>387</v>
      </c>
      <c r="AJ11" s="126">
        <v>3610</v>
      </c>
      <c r="AK11" s="126">
        <v>3610</v>
      </c>
      <c r="AL11" s="125" t="s">
        <v>388</v>
      </c>
      <c r="AM11" s="126">
        <v>61797.82</v>
      </c>
      <c r="AN11" s="126">
        <v>28452.18</v>
      </c>
      <c r="AO11" s="126">
        <v>90250</v>
      </c>
      <c r="AP11" s="126">
        <v>18202.18</v>
      </c>
      <c r="AQ11" s="126">
        <v>1207.82</v>
      </c>
      <c r="AR11" s="126">
        <v>19410</v>
      </c>
      <c r="AS11" s="126">
        <v>0</v>
      </c>
      <c r="AT11" s="126">
        <v>0</v>
      </c>
      <c r="AU11" s="126">
        <v>0</v>
      </c>
      <c r="AV11" s="125">
        <v>25</v>
      </c>
      <c r="AW11" s="125"/>
      <c r="AX11" s="125"/>
      <c r="AY11" s="125"/>
      <c r="AZ11" s="125"/>
      <c r="BA11" s="125"/>
      <c r="BB11" s="125" t="s">
        <v>262</v>
      </c>
      <c r="BC11" s="124"/>
      <c r="BD11" s="124"/>
      <c r="BE11" s="126">
        <v>0</v>
      </c>
      <c r="BF11" s="125" t="s">
        <v>375</v>
      </c>
      <c r="BG11" s="125" t="s">
        <v>377</v>
      </c>
      <c r="BH11" s="132" t="s">
        <v>393</v>
      </c>
      <c r="BI11" s="95" t="s">
        <v>99</v>
      </c>
      <c r="BJ11" s="120">
        <v>46225</v>
      </c>
      <c r="BK11" s="94" t="s">
        <v>102</v>
      </c>
      <c r="BL11" s="95" t="s">
        <v>107</v>
      </c>
      <c r="BM11" s="96" t="s">
        <v>179</v>
      </c>
      <c r="BN11" s="94" t="s">
        <v>222</v>
      </c>
      <c r="BO11" s="94"/>
      <c r="BP11" s="94"/>
      <c r="BQ11" s="133" t="s">
        <v>300</v>
      </c>
    </row>
    <row r="12" spans="1:69" hidden="1" x14ac:dyDescent="0.35">
      <c r="A12" s="124">
        <v>8</v>
      </c>
      <c r="B12" s="125" t="s">
        <v>249</v>
      </c>
      <c r="C12" s="125" t="s">
        <v>250</v>
      </c>
      <c r="D12" s="125" t="s">
        <v>251</v>
      </c>
      <c r="E12" s="125" t="s">
        <v>251</v>
      </c>
      <c r="F12" s="125" t="s">
        <v>251</v>
      </c>
      <c r="G12" s="125" t="s">
        <v>252</v>
      </c>
      <c r="H12" s="125" t="s">
        <v>251</v>
      </c>
      <c r="I12" s="125">
        <v>71064</v>
      </c>
      <c r="J12" s="125" t="s">
        <v>378</v>
      </c>
      <c r="K12" s="125">
        <v>71064</v>
      </c>
      <c r="L12" s="125" t="s">
        <v>320</v>
      </c>
      <c r="M12" s="125" t="s">
        <v>321</v>
      </c>
      <c r="N12" s="125">
        <v>167290</v>
      </c>
      <c r="O12" s="125" t="s">
        <v>379</v>
      </c>
      <c r="P12" s="125">
        <v>224436</v>
      </c>
      <c r="Q12" s="125" t="s">
        <v>380</v>
      </c>
      <c r="R12" s="125" t="s">
        <v>255</v>
      </c>
      <c r="S12" s="125" t="s">
        <v>381</v>
      </c>
      <c r="T12" s="125" t="s">
        <v>381</v>
      </c>
      <c r="U12" s="125" t="s">
        <v>256</v>
      </c>
      <c r="V12" s="125" t="s">
        <v>257</v>
      </c>
      <c r="W12" s="125">
        <v>0</v>
      </c>
      <c r="X12" s="125" t="s">
        <v>271</v>
      </c>
      <c r="Y12" s="125">
        <v>356270756</v>
      </c>
      <c r="Z12" s="125" t="s">
        <v>382</v>
      </c>
      <c r="AA12" s="125" t="s">
        <v>389</v>
      </c>
      <c r="AB12" s="126">
        <v>54000</v>
      </c>
      <c r="AC12" s="125" t="s">
        <v>272</v>
      </c>
      <c r="AD12" s="125">
        <v>30</v>
      </c>
      <c r="AE12" s="125" t="s">
        <v>282</v>
      </c>
      <c r="AF12" s="125" t="s">
        <v>390</v>
      </c>
      <c r="AG12" s="125" t="s">
        <v>391</v>
      </c>
      <c r="AH12" s="125" t="s">
        <v>265</v>
      </c>
      <c r="AI12" s="125" t="s">
        <v>387</v>
      </c>
      <c r="AJ12" s="126">
        <v>2440</v>
      </c>
      <c r="AK12" s="126">
        <v>2440</v>
      </c>
      <c r="AL12" s="125" t="s">
        <v>392</v>
      </c>
      <c r="AM12" s="126">
        <v>41939.910000000003</v>
      </c>
      <c r="AN12" s="126">
        <v>19060.09</v>
      </c>
      <c r="AO12" s="126">
        <v>61000</v>
      </c>
      <c r="AP12" s="126">
        <v>12060.09</v>
      </c>
      <c r="AQ12" s="126">
        <v>789.91</v>
      </c>
      <c r="AR12" s="126">
        <v>12850</v>
      </c>
      <c r="AS12" s="126">
        <v>0</v>
      </c>
      <c r="AT12" s="126">
        <v>0</v>
      </c>
      <c r="AU12" s="126">
        <v>0</v>
      </c>
      <c r="AV12" s="125">
        <v>25</v>
      </c>
      <c r="AW12" s="125"/>
      <c r="AX12" s="125"/>
      <c r="AY12" s="125"/>
      <c r="AZ12" s="125"/>
      <c r="BA12" s="125"/>
      <c r="BB12" s="125" t="s">
        <v>262</v>
      </c>
      <c r="BC12" s="124"/>
      <c r="BD12" s="124"/>
      <c r="BE12" s="126">
        <v>0</v>
      </c>
      <c r="BF12" s="125" t="s">
        <v>381</v>
      </c>
      <c r="BG12" s="125" t="s">
        <v>383</v>
      </c>
      <c r="BH12" s="132" t="s">
        <v>393</v>
      </c>
      <c r="BI12" s="95" t="s">
        <v>99</v>
      </c>
      <c r="BJ12" s="120">
        <v>46225</v>
      </c>
      <c r="BK12" s="94" t="s">
        <v>102</v>
      </c>
      <c r="BL12" s="95" t="s">
        <v>107</v>
      </c>
      <c r="BM12" s="96" t="s">
        <v>179</v>
      </c>
      <c r="BN12" s="94" t="s">
        <v>222</v>
      </c>
      <c r="BO12" s="94"/>
      <c r="BP12" s="94"/>
      <c r="BQ12" s="133" t="s">
        <v>300</v>
      </c>
    </row>
  </sheetData>
  <sheetProtection autoFilter="0"/>
  <autoFilter ref="A4:BQ12" xr:uid="{0739AAAC-89A0-4907-B1C9-C9A11AC67F15}">
    <filterColumn colId="67">
      <customFilters>
        <customFilter operator="notEqual" val=" "/>
      </customFilters>
    </filterColumn>
  </autoFilter>
  <conditionalFormatting sqref="Y1:Y4">
    <cfRule type="duplicateValues" dxfId="10" priority="54"/>
  </conditionalFormatting>
  <conditionalFormatting sqref="Y5:Y10">
    <cfRule type="duplicateValues" dxfId="9" priority="6"/>
    <cfRule type="duplicateValues" dxfId="8" priority="7"/>
    <cfRule type="duplicateValues" dxfId="7" priority="8"/>
    <cfRule type="duplicateValues" dxfId="6" priority="9"/>
    <cfRule type="duplicateValues" dxfId="5" priority="10"/>
  </conditionalFormatting>
  <conditionalFormatting sqref="Y11:Y12">
    <cfRule type="duplicateValues" dxfId="4" priority="1"/>
    <cfRule type="duplicateValues" dxfId="3" priority="2"/>
    <cfRule type="duplicateValues" dxfId="2" priority="3"/>
    <cfRule type="duplicateValues" dxfId="1" priority="4"/>
    <cfRule type="duplicateValues" dxfId="0" priority="5"/>
  </conditionalFormatting>
  <dataValidations count="5">
    <dataValidation type="list" allowBlank="1" showInputMessage="1" showErrorMessage="1" sqref="BP5:BP12" xr:uid="{38B842B0-B5B4-4791-B3D9-C0326665C33F}">
      <formula1>"Loan Card,Digital Payment,Cash Receipt,Borrower Written Statement,Deliquent Staff Written Statement,Center Meeting Register,Hand Written Receipt"</formula1>
    </dataValidation>
    <dataValidation type="custom" allowBlank="1" showInputMessage="1" showErrorMessage="1" error="Enter Valid Date" sqref="BJ5:BJ12" xr:uid="{35B2AABC-2FCB-4E70-A444-93C43474D1A7}">
      <formula1>ISNUMBER(BJ5) * (BJ5&gt;=DATE(2023,10,1)) * (BJ5&lt;=DATE(2031,12,31)) * (INT(BJ5)=BJ5)</formula1>
    </dataValidation>
    <dataValidation type="list" allowBlank="1" showInputMessage="1" showErrorMessage="1" sqref="BL5:BL12" xr:uid="{4EE32B7A-3DBF-4648-9169-196FBAA43B82}">
      <formula1>IF(AND($BI5=vv,$BK5=A),JJ,      IF(AND($BI5=vv,$BK5=B),ab,      IF(AND($BI5=vv,$BK5=EE),OB,      IF(AND($BI5=vv,$BK5=DD),OB,      IF(AND($BI5=vv,$BK5=FF),BOB,      IF($BI5=tcs,SSS,zz))))))</formula1>
    </dataValidation>
    <dataValidation type="list" allowBlank="1" showInputMessage="1" showErrorMessage="1" sqref="BM5:BM12" xr:uid="{360E6609-4AF1-42BB-8C4C-7DF9B8DF6715}">
      <formula1>IF($BI5=MMM,MMM,LC)</formula1>
    </dataValidation>
    <dataValidation type="list" allowBlank="1" showInputMessage="1" showErrorMessage="1" sqref="BN5:BN12"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2026-09-04T12:06:35Z</dcterms:modified>
</cp:coreProperties>
</file>