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D:\CLV\Final Report Submitted\Yet to Release\After Review by RIA\Maynaguri\Jaydeb Modak\"/>
    </mc:Choice>
  </mc:AlternateContent>
  <xr:revisionPtr revIDLastSave="0" documentId="13_ncr:1_{30C8F6C2-FC01-4034-BCF7-4B4AEBBD1B90}"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20" yWindow="380" windowWidth="19180" windowHeight="1006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 i="20" l="1"/>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<sst xmlns="http://schemas.openxmlformats.org/spreadsheetml/2006/main" count="474" uniqueCount="330">
  <si>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</si>
  <si>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</si>
  <si>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</si>
  <si>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</si>
  <si>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</si>
  <si>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</si>
  <si>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</si>
  <si>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</si>
  <si>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</si>
  <si>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</si>
  <si>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</si>
  <si>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</si>
  <si>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</si>
  <si>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</si>
  <si>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</si>
  <si>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</si>
  <si>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</si>
  <si>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</si>
  <si>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</si>
  <si>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</si>
  <si>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</si>
  <si>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</si>
  <si>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</si>
  <si>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</si>
  <si>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</si>
  <si>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</si>
  <si>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</si>
  <si>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</si>
  <si>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</si>
  <si>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</si>
  <si>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</si>
  <si>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</si>
  <si>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</si>
  <si>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</si>
  <si>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</si>
  <si>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</si>
  <si>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</si>
  <si>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</si>
  <si>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</si>
  <si>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</si>
  <si>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</si>
  <si>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</si>
  <si>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</si>
  <si>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</si>
  <si>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</si>
  <si>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</si>
  <si>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</si>
  <si>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</si>
  <si>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</si>
  <si>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</si>
  <si>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</si>
  <si>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</si>
  <si>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</si>
  <si>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</si>
  <si>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</si>
  <si>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</si>
  <si>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</si>
  <si>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</si>
  <si>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</si>
  <si>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</si>
  <si>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</si>
  <si>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</si>
  <si>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</si>
  <si>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</si>
  <si>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</si>
  <si>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</si>
  <si>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</si>
  <si>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</si>
  <si>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</si>
  <si>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</si>
  <si>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</si>
  <si>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</si>
  <si>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</si>
  <si>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</si>
  <si>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</si>
  <si>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</si>
  <si>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</si>
  <si>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</si>
  <si>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</si>
  <si>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</si>
  <si>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</si>
  <si>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</si>
  <si>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</si>
  <si>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</si>
  <si>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</si>
  <si>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</si>
  <si>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</si>
  <si>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</si>
  <si>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</si>
  <si>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</si>
  <si>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</si>
  <si>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</si>
  <si>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</si>
  <si>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</si>
  <si>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</si>
  <si>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</si>
  <si>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</si>
  <si>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</si>
  <si>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</si>
  <si>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</si>
  <si>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</si>
  <si>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</si>
  <si>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</si>
  <si>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</si>
  <si>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</si>
  <si>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</si>
  <si>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</si>
  <si>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</si>
  <si>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</si>
  <si>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</si>
  <si>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</si>
  <si>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</si>
  <si>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</si>
  <si>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</si>
  <si>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</si>
  <si>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</si>
  <si>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</si>
  <si>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</si>
  <si>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</si>
  <si>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</si>
  <si>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</si>
  <si>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</si>
  <si>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</si>
  <si>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</si>
  <si>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</si>
  <si>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</si>
  <si>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</si>
  <si>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</si>
  <si>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</si>
  <si>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</si>
  <si>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</si>
  <si>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</si>
  <si>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</si>
  <si>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</si>
  <si>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</si>
  <si>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</si>
  <si>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</si>
  <si>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</si>
  <si>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</si>
  <si>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</si>
  <si>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</si>
  <si>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</si>
  <si>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</si>
  <si>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</si>
  <si>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</si>
  <si>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</si>
  <si>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</si>
  <si>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</si>
  <si>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</si>
  <si>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</si>
  <si>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</si>
  <si>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</si>
  <si>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</si>
  <si>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</si>
  <si>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</si>
  <si>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</si>
  <si>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</si>
  <si>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</si>
  <si>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</si>
  <si>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</si>
  <si>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</si>
  <si>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</si>
  <si>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</si>
  <si>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</si>
  <si>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</si>
  <si>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</si>
  <si>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</si>
  <si>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</si>
  <si>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</si>
  <si>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</si>
  <si>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</si>
  <si>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</si>
  <si>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</si>
  <si>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</si>
  <si>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</si>
  <si>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</si>
  <si>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</si>
  <si>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</si>
  <si>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</si>
  <si>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</si>
  <si>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</si>
  <si>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</si>
  <si>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</si>
  <si>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</si>
  <si>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</si>
  <si>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</si>
  <si>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</si>
  <si>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</si>
  <si>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</si>
  <si>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</si>
  <si>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</si>
  <si>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</si>
  <si>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</si>
  <si>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</si>
  <si>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</si>
  <si>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</si>
  <si>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</si>
  <si>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</si>
  <si>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</si>
  <si>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</si>
  <si>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</si>
  <si>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</si>
  <si>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</si>
  <si>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</si>
  <si>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</si>
  <si>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</si>
  <si>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</si>
  <si>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</si>
  <si>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</si>
  <si>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</si>
  <si>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</si>
  <si>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</si>
  <si>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</si>
  <si>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</si>
  <si>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</si>
  <si>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</si>
  <si>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</si>
  <si>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</si>
  <si>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</si>
  <si>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</si>
  <si>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</si>
  <si>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</si>
  <si>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</si>
  <si>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</si>
  <si>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</si>
  <si>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</si>
  <si>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</si>
  <si>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</si>
  <si>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</si>
  <si>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</si>
  <si>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</si>
  <si>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</si>
  <si>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</si>
  <si>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</si>
  <si>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</si>
  <si>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</si>
  <si>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</si>
  <si>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</si>
  <si>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</si>
  <si>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</si>
  <si>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</si>
  <si>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</si>
  <si>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</si>
  <si>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</si>
  <si>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</si>
  <si>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</si>
  <si>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</si>
  <si>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</si>
  <si>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East</t>
  </si>
  <si>
    <t>West Bengal</t>
  </si>
  <si>
    <t>Kamakhyaguri</t>
  </si>
  <si>
    <t>Maynaguri</t>
  </si>
  <si>
    <t>WB3717</t>
  </si>
  <si>
    <t>UTTAR DAS PARA</t>
  </si>
  <si>
    <t>SF0098696</t>
  </si>
  <si>
    <t>Aditya Barman</t>
  </si>
  <si>
    <t>UTTAR DAS PARA C1</t>
  </si>
  <si>
    <t>UTTAR DAS PARA C1 Sahapara1</t>
  </si>
  <si>
    <t>Chetana Weekly</t>
  </si>
  <si>
    <t>SSF6632620</t>
  </si>
  <si>
    <t>GENERAL</t>
  </si>
  <si>
    <t>HINDU</t>
  </si>
  <si>
    <t>Fisheries</t>
  </si>
  <si>
    <t>RINKI CHAKRABORTY</t>
  </si>
  <si>
    <t>15-Jan-2025</t>
  </si>
  <si>
    <t>GL-1</t>
  </si>
  <si>
    <t>0 Yrs</t>
  </si>
  <si>
    <t>15 Jan 2025</t>
  </si>
  <si>
    <t>&lt;= 2 Years</t>
  </si>
  <si>
    <t>24-Jan-2025</t>
  </si>
  <si>
    <t>04-Jul-2025</t>
  </si>
  <si>
    <t>Open</t>
  </si>
  <si>
    <t>BAGJAN</t>
  </si>
  <si>
    <t>SF0097389</t>
  </si>
  <si>
    <t>Anup Sarkar</t>
  </si>
  <si>
    <t>BAGJAN C4</t>
  </si>
  <si>
    <t>BAGJAN C4 G1</t>
  </si>
  <si>
    <t>Unnati weekly</t>
  </si>
  <si>
    <t>SSF5147356</t>
  </si>
  <si>
    <t>Agriculture &amp; Farming</t>
  </si>
  <si>
    <t>RADHIKA ROY</t>
  </si>
  <si>
    <t>25-Jun-2024</t>
  </si>
  <si>
    <t>TUE</t>
  </si>
  <si>
    <t>IL-1</t>
  </si>
  <si>
    <t>1 Yrs</t>
  </si>
  <si>
    <t>25 Dec 2023</t>
  </si>
  <si>
    <t>02-Jul-2024</t>
  </si>
  <si>
    <t>02-Jun-2025</t>
  </si>
  <si>
    <t>BASILARDANGA</t>
  </si>
  <si>
    <t>SF0098667</t>
  </si>
  <si>
    <t>Amit Barman</t>
  </si>
  <si>
    <t>BASILARDANGA C1</t>
  </si>
  <si>
    <t>BASILARDANGA C1 G2</t>
  </si>
  <si>
    <t>SSF5290587</t>
  </si>
  <si>
    <t>OBC</t>
  </si>
  <si>
    <t>RAKHI BARMAN</t>
  </si>
  <si>
    <t>11-Jan-2024</t>
  </si>
  <si>
    <t>1</t>
  </si>
  <si>
    <t>11 Jan 2024</t>
  </si>
  <si>
    <t>24-Jan-2024</t>
  </si>
  <si>
    <t>06-Feb-2025</t>
  </si>
  <si>
    <t>8509734613</t>
  </si>
  <si>
    <t>8159862983</t>
  </si>
  <si>
    <t>7699763962</t>
  </si>
  <si>
    <t>Hirok Mandal/SF0097569</t>
  </si>
  <si>
    <t>Sanjoy Sarkar/SF0042293</t>
  </si>
  <si>
    <t>SSF4878366</t>
  </si>
  <si>
    <t>SC</t>
  </si>
  <si>
    <t>DHANBALA RAY</t>
  </si>
  <si>
    <t>23-Nov-2023</t>
  </si>
  <si>
    <t>23 Nov 2023</t>
  </si>
  <si>
    <t>06-Dec-2023</t>
  </si>
  <si>
    <t>As per borrower written statement Branch Manager Jaydeb Modak(SF0076288) had collected pre-close amount of Rs.4680 dated on 16-Jan-25 but did not close her loan and ran the EWI weekly basis dated 21-Jan-25 Rs.220, 28-Jan-25 Rs.220/, 04-Feb-25 Rs.220/.</t>
  </si>
  <si>
    <t>FN25-26-00881</t>
  </si>
  <si>
    <t>SF0076288</t>
  </si>
  <si>
    <t>Joydeb Modak</t>
  </si>
  <si>
    <t>Branch Manager</t>
  </si>
  <si>
    <t>Babuya Singha/SF0092863</t>
  </si>
  <si>
    <t>Dipankar Ghosh/SF0072681</t>
  </si>
  <si>
    <t>Rohan Mukherjee/SF0074701</t>
  </si>
  <si>
    <t>Suspended-Not Working</t>
  </si>
  <si>
    <t>Completed-Report Submitted</t>
  </si>
  <si>
    <t>Business</t>
  </si>
  <si>
    <t>FIR Filled</t>
  </si>
  <si>
    <t>SMA 2</t>
  </si>
  <si>
    <t>Sub</t>
  </si>
  <si>
    <t>As per borrower statement , Branch Manager Joydeb Modak(SF0076288) had collected of Rs.25000/  as an advance from borrower on 20-Jan-25 but was not accounted in fimo.</t>
  </si>
  <si>
    <t>As per Borrower written statement loan officer Udit Kumar Barman(SF0091310) had collected of Rs.35450 for both loans(loan id-353695074@10450/ &amp; 354628971@25000/) as pre-closure on 02-Jan-25 but was not accounted and ran the EWI weekly basis dated-08-Jan-25 Rs.560, 15-Jan-25 Rs.560, 22-Jan-25 Rs.560, 29-Jan-25 Rs.560, 06-Feb-25 Rs.560.
Loan Officer Udit Kumar Barman (SF0091310) accepted this and stated that the total collected amount of Rs. 35,450 was handed over to BQM Dilip Kumar Chanda (SF0075929) and the Branch Manager on 02-Jan-25, but he did not provide any evidence regarding this matter.</t>
  </si>
  <si>
    <t>As per Borrower written statement loan officer Udit Kumar Barman(SF0091310) had collected of Rs.35450 for both loans(loan id-353695074@10450/ &amp; 354628971@25000/) as pre-closure on 02-Jan-25 but was not accounted and ran the EWI weekly basis dated-08-Jan-25 Rs.520, 15-Jan-25 Rs.520, 22-Jan-25 Rs.520, 29-Jan-25 Rs.520, 06-Feb-25 Rs.520.
Loan Officer Udit Kumar Barman (SF0091310) accepted this and stated that the total collected amount of Rs. 35,450 was handed over to BQM Dilip Kumar Chanda (SF0075929) and the Branch Manager on 02-Jan-25, but he did not provide any evidence regarding this matter.</t>
  </si>
  <si>
    <t>During field verification, it was observed that branch manager Joydeb Modak/SF0076288 had embezzled Rs. 65,130/- from 04 borrowers preclose and advance collection amount but only Rs. 6,060/- was accounted in FIMO as EMI basis, and the rest amount of Rs. 59,070/- was not reported.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</si>
</sst>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Q1 25-26</v>
      </c>
      <c r="C5" s="76" t="str">
        <f>IF('Physical Cash at Safe'!D28="Yes", 'Physical Cash at Safe'!A4, 'Borrower Wise Details'!B5)</f>
        <v>WB3717</v>
      </c>
      <c r="D5" s="63" t="str">
        <f>IF('Physical Cash at Safe'!D28="Yes", 'Physical Cash at Safe'!B4, 'Borrower Wise Details'!C5)</f>
        <v>Maynaguri</v>
      </c>
      <c r="E5" s="63" t="str">
        <f>IF(D5="", "", IF(ISBLANK('Loan Outstanding Report'!C5), IF('Physical Cash at Safe'!D28="Yes", 'Physical Cash at Safe'!A6, ""), 'Loan Outstanding Report'!C5))</f>
        <v>West Bengal</v>
      </c>
      <c r="F5" s="63" t="str">
        <f>IF(D5="", "", IF(ISBLANK('Loan Outstanding Report'!D5), IF('Physical Cash at Safe'!D28="Yes", 'Physical Cash at Safe'!E4, ""), 'Loan Outstanding Report'!D5))</f>
        <v>West Bengal</v>
      </c>
      <c r="G5" s="61">
        <v>45810</v>
      </c>
      <c r="H5" s="107" t="s">
        <v>322</v>
      </c>
      <c r="I5" s="61">
        <v>45814</v>
      </c>
      <c r="J5" s="74" t="str">
        <f>IF('Physical Cash at Safe'!D28="Yes",'Physical Cash at Safe'!E28,IF('Borrower Wise Details'!D5&lt;&gt;"",'Borrower Wise Details'!D5,""))</f>
        <v>FN25-26-00881</v>
      </c>
      <c r="K5" s="81">
        <v>3</v>
      </c>
      <c r="L5" s="82">
        <v>83410</v>
      </c>
      <c r="M5" s="82">
        <v>0</v>
      </c>
      <c r="N5" s="82" t="s">
        <v>317</v>
      </c>
      <c r="O5" s="82" t="s">
        <v>318</v>
      </c>
      <c r="P5" s="82" t="s">
        <v>247</v>
      </c>
      <c r="Q5" s="82" t="s">
        <v>319</v>
      </c>
      <c r="R5" s="75" t="str">
        <f>IF('Physical Cash at Safe'!$D$28="Yes", 'Physical Cash at Safe'!$A$28, IF('Borrower Wise Details'!F5&lt;&gt;"", 'Borrower Wise Details'!F5, ""))</f>
        <v>Joydeb Modak</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SF0076288</v>
      </c>
      <c r="U5" s="77" t="s">
        <v>320</v>
      </c>
      <c r="V5" s="61">
        <v>45694</v>
      </c>
      <c r="W5" s="109" t="str">
        <f>IF('Physical Cash at Safe'!$D$28="Yes",
    "Safe Locker Cash Siphoned Off",
    IF('Borrower Wise Details'!$P$5&lt;&gt;"",'Borrower Wise Details'!$P$5,"")
)</f>
        <v>Advance 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Pre-Closure Amount Misappropriated</v>
      </c>
      <c r="Y5" s="110" t="s">
        <v>321</v>
      </c>
      <c r="Z5" s="61">
        <v>45845</v>
      </c>
      <c r="AA5" s="61">
        <v>45846</v>
      </c>
      <c r="AB5" s="94" cm="1">
        <f t="array" ref="AB5">IF(COUNTA('Loan Outstanding Report'!$BI$5:$BI$6000)=0,"",SUMPRODUCT(--(FREQUENCY(IF('Loan Outstanding Report'!$BI$5:$BI$6000&lt;&gt;"",MATCH('Loan Outstanding Report'!$S$5:$S$6000,'Loan Outstanding Report'!$S$5:$S$6000,0)),ROW('Loan Outstanding Report'!$S$5:$S$6000)-ROW('Loan Outstanding Report'!S5)+1)&gt;0)))</f>
        <v>4</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65130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6060</v>
      </c>
      <c r="AE5" s="126">
        <f>IF(AND(AC5="", AD5=""), "", IF(AD5="", AC5, AC5 - IF(ISNUMBER(AD5), AD5, 0)))</f>
        <v>59070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4</v>
      </c>
      <c r="AG5" s="61">
        <v>45847</v>
      </c>
      <c r="AH5" s="70" t="s">
        <v>329</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H5" activePane="bottomRight" state="frozen"/>
      <selection pane="topRight" activeCell="B1" sqref="B1"/>
      <selection pane="bottomLeft" activeCell="A5" sqref="A5"/>
      <selection pane="bottomRight" activeCell="J4" sqref="J4"/>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1" t="s">
        <v>87</v>
      </c>
      <c r="I3" s="131"/>
      <c r="J3" s="131"/>
      <c r="K3" s="131"/>
      <c r="L3" s="131"/>
      <c r="M3" s="131"/>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WB3717</v>
      </c>
      <c r="C5" s="50" t="str">
        <f>IF('Fraud Investigation Report'!D5="", "", 'Fraud Investigation Report'!D5)</f>
        <v>Maynaguri</v>
      </c>
      <c r="D5" s="68" t="str">
        <f>IF(OR('Fraud Investigation Report'!R5="", 'Fraud Investigation Report'!R5=0), "", 'Fraud Investigation Report'!R5)</f>
        <v>Joydeb Modak</v>
      </c>
      <c r="E5" s="68" t="str">
        <f>IF(OR('Fraud Investigation Report'!T5="", 'Fraud Investigation Report'!T5=0), "", 'Fraud Investigation Report'!T5)</f>
        <v>SF0076288</v>
      </c>
      <c r="F5" s="68" t="str">
        <f>IF(OR('Fraud Investigation Report'!S5="", 'Fraud Investigation Report'!S5=0), "", 'Fraud Investigation Report'!S5)</f>
        <v>Branch Manager</v>
      </c>
      <c r="G5" s="50" t="str">
        <f>IF('Fraud Investigation Report'!J5="", "", 'Fraud Investigation Report'!J5)</f>
        <v>FN25-26-00881</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0</v>
      </c>
      <c r="J5" s="69">
        <f>IF(OR(ISNUMBER(SEARCH("Pre-Closure Amount Misappropriated",'Fraud Investigation Report'!W5)), ISNUMBER(SEARCH("Pre-Closure Amount Misappropriated",'Fraud Investigation Report'!X5))),
    SUMIFS('Borrower Wise Details'!$R$5:$R$1004, 'Borrower Wise Details'!$P$5:$P$1004, "Pre-Closure Amount Misappropriated"),
    ""
)</f>
        <v>40130</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25000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65130</v>
      </c>
      <c r="O5" s="69">
        <f>IF('Fraud Investigation Report'!AD5="", "", 'Fraud Investigation Report'!AD5)</f>
        <v>6060</v>
      </c>
      <c r="P5" s="126">
        <f>IF(AND(N5="", O5=""), "", IF(O5="", N5, N5 - IF(ISNUMBER(O5), O5, 0)))</f>
        <v>59070</v>
      </c>
      <c r="Q5" s="49"/>
      <c r="R5" s="84" t="s">
        <v>323</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49" t="s">
        <v>2</v>
      </c>
      <c r="B1" s="150"/>
      <c r="C1" s="150"/>
      <c r="D1" s="150"/>
      <c r="E1" s="151"/>
    </row>
    <row r="2" spans="1:5" ht="18.5" x14ac:dyDescent="0.45">
      <c r="A2" s="14"/>
      <c r="B2" s="152" t="s">
        <v>3</v>
      </c>
      <c r="C2" s="152"/>
      <c r="D2" s="152"/>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217</v>
      </c>
      <c r="D5" s="17" t="s">
        <v>100</v>
      </c>
      <c r="E5" s="17" t="s">
        <v>69</v>
      </c>
    </row>
    <row r="6" spans="1:5" ht="25.5" customHeight="1" x14ac:dyDescent="0.35">
      <c r="A6" s="42"/>
      <c r="B6" s="18"/>
      <c r="C6" s="18"/>
      <c r="D6" s="18"/>
      <c r="E6" s="19"/>
    </row>
    <row r="7" spans="1:5" ht="15.5" x14ac:dyDescent="0.35">
      <c r="A7" s="153" t="s">
        <v>70</v>
      </c>
      <c r="B7" s="154"/>
      <c r="C7" s="154"/>
      <c r="D7" s="154"/>
      <c r="E7" s="154"/>
    </row>
    <row r="8" spans="1:5" ht="15" customHeight="1" x14ac:dyDescent="0.35">
      <c r="A8" s="155" t="s">
        <v>71</v>
      </c>
      <c r="B8" s="157" t="s">
        <v>92</v>
      </c>
      <c r="C8" s="158"/>
      <c r="D8" s="159" t="s">
        <v>72</v>
      </c>
      <c r="E8" s="160"/>
    </row>
    <row r="9" spans="1:5" ht="14.5" x14ac:dyDescent="0.35">
      <c r="A9" s="156"/>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61" t="s">
        <v>97</v>
      </c>
      <c r="B20" s="162"/>
      <c r="C20" s="32"/>
      <c r="D20" s="33" t="s">
        <v>91</v>
      </c>
      <c r="E20" s="34"/>
    </row>
    <row r="21" spans="1:5" ht="30" customHeight="1" x14ac:dyDescent="0.35">
      <c r="A21" s="163" t="s">
        <v>88</v>
      </c>
      <c r="B21" s="164"/>
      <c r="C21" s="34"/>
      <c r="D21" s="33" t="s">
        <v>89</v>
      </c>
      <c r="E21" s="34"/>
    </row>
    <row r="22" spans="1:5" ht="30" customHeight="1" x14ac:dyDescent="0.35">
      <c r="A22" s="163" t="s">
        <v>77</v>
      </c>
      <c r="B22" s="164"/>
      <c r="C22" s="34"/>
      <c r="D22" s="35" t="s">
        <v>78</v>
      </c>
      <c r="E22" s="34"/>
    </row>
    <row r="23" spans="1:5" ht="30" customHeight="1" x14ac:dyDescent="0.35">
      <c r="A23" s="163" t="s">
        <v>79</v>
      </c>
      <c r="B23" s="164"/>
      <c r="C23" s="52">
        <f>(C19+C21)-(E20+E21)-E19</f>
        <v>0</v>
      </c>
      <c r="D23" s="53" t="s">
        <v>216</v>
      </c>
      <c r="E23" s="34"/>
    </row>
    <row r="24" spans="1:5" ht="82.5" customHeight="1" x14ac:dyDescent="0.35">
      <c r="A24" s="33" t="s">
        <v>80</v>
      </c>
      <c r="B24" s="148"/>
      <c r="C24" s="148"/>
      <c r="D24" s="148"/>
      <c r="E24" s="148"/>
    </row>
    <row r="25" spans="1:5" ht="57.75" customHeight="1" x14ac:dyDescent="0.35">
      <c r="A25" s="36" t="s">
        <v>81</v>
      </c>
      <c r="B25" s="137"/>
      <c r="C25" s="137"/>
      <c r="D25" s="137"/>
      <c r="E25" s="137"/>
    </row>
    <row r="26" spans="1:5" ht="20.149999999999999" customHeight="1" x14ac:dyDescent="0.35">
      <c r="A26" s="142" t="s">
        <v>190</v>
      </c>
      <c r="B26" s="142"/>
      <c r="C26" s="142"/>
      <c r="D26" s="142"/>
      <c r="E26" s="142"/>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40" t="s">
        <v>219</v>
      </c>
      <c r="E29" s="141"/>
    </row>
    <row r="30" spans="1:5" ht="40" customHeight="1" x14ac:dyDescent="0.35">
      <c r="A30" s="128"/>
      <c r="B30" s="128"/>
      <c r="C30" s="129" t="str">
        <f>IF(AND(A30="",B30=""),"",A30-B30)</f>
        <v/>
      </c>
      <c r="D30" s="143"/>
      <c r="E30" s="144"/>
    </row>
    <row r="31" spans="1:5" ht="15" customHeight="1" x14ac:dyDescent="0.35">
      <c r="A31" s="145"/>
      <c r="B31" s="146"/>
      <c r="C31" s="146"/>
      <c r="D31" s="146"/>
      <c r="E31" s="147"/>
    </row>
    <row r="32" spans="1:5" ht="24.75" customHeight="1" x14ac:dyDescent="0.35">
      <c r="A32" s="37" t="s">
        <v>220</v>
      </c>
      <c r="B32" s="38"/>
      <c r="C32" s="37" t="s">
        <v>82</v>
      </c>
      <c r="D32" s="138"/>
      <c r="E32" s="139"/>
    </row>
    <row r="33" spans="1:5" ht="18" customHeight="1" x14ac:dyDescent="0.35">
      <c r="A33" s="37" t="s">
        <v>83</v>
      </c>
      <c r="B33" s="106" t="s">
        <v>145</v>
      </c>
      <c r="C33" s="39" t="s">
        <v>84</v>
      </c>
      <c r="D33" s="132" t="s">
        <v>145</v>
      </c>
      <c r="E33" s="133"/>
    </row>
    <row r="34" spans="1:5" ht="26" x14ac:dyDescent="0.35">
      <c r="A34" s="39" t="s">
        <v>221</v>
      </c>
      <c r="B34" s="38"/>
      <c r="C34" s="39" t="s">
        <v>222</v>
      </c>
      <c r="D34" s="134"/>
      <c r="E34" s="135"/>
    </row>
    <row r="35" spans="1:5" ht="26" x14ac:dyDescent="0.35">
      <c r="A35" s="39" t="s">
        <v>223</v>
      </c>
      <c r="B35" s="38"/>
      <c r="C35" s="39" t="s">
        <v>225</v>
      </c>
      <c r="D35" s="134"/>
      <c r="E35" s="135"/>
    </row>
    <row r="36" spans="1:5" ht="25.5" customHeight="1" x14ac:dyDescent="0.35">
      <c r="A36" s="39" t="s">
        <v>224</v>
      </c>
      <c r="B36" s="38"/>
      <c r="C36" s="39" t="s">
        <v>226</v>
      </c>
      <c r="D36" s="136"/>
      <c r="E36" s="136"/>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election activeCell="D5" sqref="D5"/>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90625" style="13" customWidth="1"/>
    <col min="6" max="6" width="20.36328125" style="13" customWidth="1"/>
    <col min="7" max="7" width="20.7265625" style="13" customWidth="1"/>
    <col min="8" max="8" width="20.81640625" style="13" customWidth="1"/>
    <col min="9" max="9" width="14.81640625" style="13" customWidth="1"/>
    <col min="10" max="10" width="14.36328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WB3717</v>
      </c>
      <c r="C5" s="119" t="str">
        <f>IF('Loan Outstanding Report'!$H$5="", "", 'Loan Outstanding Report'!$H$5)</f>
        <v>Maynaguri</v>
      </c>
      <c r="D5" s="41" t="s">
        <v>313</v>
      </c>
      <c r="E5" s="65">
        <v>45846</v>
      </c>
      <c r="F5" s="38" t="s">
        <v>315</v>
      </c>
      <c r="G5" s="49" t="s">
        <v>314</v>
      </c>
      <c r="H5" s="49" t="s">
        <v>316</v>
      </c>
      <c r="I5" s="120" t="s">
        <v>256</v>
      </c>
      <c r="J5" s="120" t="s">
        <v>259</v>
      </c>
      <c r="K5" s="120" t="s">
        <v>263</v>
      </c>
      <c r="L5" s="11">
        <v>359175998</v>
      </c>
      <c r="M5" s="65" t="s">
        <v>264</v>
      </c>
      <c r="N5" s="124">
        <v>45000</v>
      </c>
      <c r="O5" s="124">
        <v>560</v>
      </c>
      <c r="P5" s="121" t="s">
        <v>141</v>
      </c>
      <c r="Q5" s="80">
        <v>45677</v>
      </c>
      <c r="R5" s="124">
        <v>25000</v>
      </c>
      <c r="S5" s="124">
        <v>0</v>
      </c>
      <c r="T5" s="124">
        <v>0</v>
      </c>
      <c r="U5" s="125">
        <f t="shared" ref="U5" si="0">IF(AND(ISBLANK(R5),ISBLANK(S5),ISBLANK(T5)),"",R5-(S5+T5))</f>
        <v>25000</v>
      </c>
      <c r="V5" s="117" t="s">
        <v>205</v>
      </c>
      <c r="W5" s="122" t="s">
        <v>326</v>
      </c>
    </row>
    <row r="6" spans="1:23" ht="25" customHeight="1" x14ac:dyDescent="0.3">
      <c r="A6" s="64">
        <v>2</v>
      </c>
      <c r="B6" s="60" t="str">
        <f>IF(J6&lt;&gt;"", $B$5, "")</f>
        <v>WB3717</v>
      </c>
      <c r="C6" s="119" t="str">
        <f>IF(J6&lt;&gt;"", $C$5, "")</f>
        <v>Maynaguri</v>
      </c>
      <c r="D6" s="41" t="str">
        <f>IF(J6&lt;&gt;"", $D$5, "")</f>
        <v>FN25-26-00881</v>
      </c>
      <c r="E6" s="65">
        <v>45846</v>
      </c>
      <c r="F6" s="38" t="str">
        <f>IF(J6&lt;&gt;"", $F$5, "")</f>
        <v>Joydeb Modak</v>
      </c>
      <c r="G6" s="49" t="str">
        <f>IF(J6&lt;&gt;"", $G$5, "")</f>
        <v>SF0076288</v>
      </c>
      <c r="H6" s="49" t="str">
        <f>IF(J6&lt;&gt;"", $H$5, "")</f>
        <v>Branch Manager</v>
      </c>
      <c r="I6" s="120" t="s">
        <v>275</v>
      </c>
      <c r="J6" s="120" t="s">
        <v>278</v>
      </c>
      <c r="K6" s="120" t="s">
        <v>280</v>
      </c>
      <c r="L6" s="11">
        <v>357426901</v>
      </c>
      <c r="M6" s="65" t="s">
        <v>281</v>
      </c>
      <c r="N6" s="124">
        <v>10000</v>
      </c>
      <c r="O6" s="124">
        <v>220</v>
      </c>
      <c r="P6" s="121" t="s">
        <v>140</v>
      </c>
      <c r="Q6" s="80">
        <v>45673</v>
      </c>
      <c r="R6" s="124">
        <v>4680</v>
      </c>
      <c r="S6" s="124">
        <v>660</v>
      </c>
      <c r="T6" s="124">
        <v>0</v>
      </c>
      <c r="U6" s="125">
        <f t="shared" ref="U6:U69" si="1">IF(AND(ISBLANK(R6),ISBLANK(S6),ISBLANK(T6)),"",R6-(S6+T6))</f>
        <v>4020</v>
      </c>
      <c r="V6" s="117" t="s">
        <v>205</v>
      </c>
      <c r="W6" s="122" t="s">
        <v>312</v>
      </c>
    </row>
    <row r="7" spans="1:23" ht="25" customHeight="1" x14ac:dyDescent="0.3">
      <c r="A7" s="64">
        <v>3</v>
      </c>
      <c r="B7" s="60" t="str">
        <f t="shared" ref="B7:B70" si="2">IF(J7&lt;&gt;"", $B$5, "")</f>
        <v>WB3717</v>
      </c>
      <c r="C7" s="119" t="str">
        <f t="shared" ref="C7:C70" si="3">IF(J7&lt;&gt;"", $C$5, "")</f>
        <v>Maynaguri</v>
      </c>
      <c r="D7" s="41" t="str">
        <f t="shared" ref="D7:D70" si="4">IF(J7&lt;&gt;"", $D$5, "")</f>
        <v>FN25-26-00881</v>
      </c>
      <c r="E7" s="65">
        <v>45846</v>
      </c>
      <c r="F7" s="38" t="str">
        <f t="shared" ref="F7:F70" si="5">IF(J7&lt;&gt;"", $F$5, "")</f>
        <v>Joydeb Modak</v>
      </c>
      <c r="G7" s="49" t="str">
        <f t="shared" ref="G7:G70" si="6">IF(J7&lt;&gt;"", $G$5, "")</f>
        <v>SF0076288</v>
      </c>
      <c r="H7" s="49" t="str">
        <f t="shared" ref="H7:H70" si="7">IF(J7&lt;&gt;"", $H$5, "")</f>
        <v>Branch Manager</v>
      </c>
      <c r="I7" s="120" t="s">
        <v>291</v>
      </c>
      <c r="J7" s="120" t="s">
        <v>306</v>
      </c>
      <c r="K7" s="120" t="s">
        <v>308</v>
      </c>
      <c r="L7" s="11">
        <v>353695074</v>
      </c>
      <c r="M7" s="65" t="s">
        <v>309</v>
      </c>
      <c r="N7" s="124">
        <v>35000</v>
      </c>
      <c r="O7" s="124">
        <v>560</v>
      </c>
      <c r="P7" s="121" t="s">
        <v>140</v>
      </c>
      <c r="Q7" s="80">
        <v>45659</v>
      </c>
      <c r="R7" s="124">
        <v>10450</v>
      </c>
      <c r="S7" s="124">
        <v>2800</v>
      </c>
      <c r="T7" s="124">
        <v>0</v>
      </c>
      <c r="U7" s="125">
        <f t="shared" si="1"/>
        <v>7650</v>
      </c>
      <c r="V7" s="117" t="s">
        <v>205</v>
      </c>
      <c r="W7" s="122" t="s">
        <v>327</v>
      </c>
    </row>
    <row r="8" spans="1:23" ht="25" customHeight="1" x14ac:dyDescent="0.3">
      <c r="A8" s="64">
        <v>4</v>
      </c>
      <c r="B8" s="60" t="str">
        <f t="shared" si="2"/>
        <v>WB3717</v>
      </c>
      <c r="C8" s="119" t="str">
        <f t="shared" si="3"/>
        <v>Maynaguri</v>
      </c>
      <c r="D8" s="41" t="str">
        <f t="shared" si="4"/>
        <v>FN25-26-00881</v>
      </c>
      <c r="E8" s="65">
        <v>45846</v>
      </c>
      <c r="F8" s="38" t="str">
        <f t="shared" si="5"/>
        <v>Joydeb Modak</v>
      </c>
      <c r="G8" s="49" t="str">
        <f t="shared" si="6"/>
        <v>SF0076288</v>
      </c>
      <c r="H8" s="49" t="str">
        <f t="shared" si="7"/>
        <v>Branch Manager</v>
      </c>
      <c r="I8" s="120" t="s">
        <v>291</v>
      </c>
      <c r="J8" s="120" t="s">
        <v>293</v>
      </c>
      <c r="K8" s="120" t="s">
        <v>295</v>
      </c>
      <c r="L8" s="11">
        <v>354628971</v>
      </c>
      <c r="M8" s="65" t="s">
        <v>296</v>
      </c>
      <c r="N8" s="124">
        <v>42000</v>
      </c>
      <c r="O8" s="124">
        <v>520</v>
      </c>
      <c r="P8" s="121" t="s">
        <v>140</v>
      </c>
      <c r="Q8" s="80">
        <v>45659</v>
      </c>
      <c r="R8" s="124">
        <v>25000</v>
      </c>
      <c r="S8" s="124">
        <v>2600</v>
      </c>
      <c r="T8" s="124">
        <v>0</v>
      </c>
      <c r="U8" s="125">
        <f t="shared" si="1"/>
        <v>22400</v>
      </c>
      <c r="V8" s="117" t="s">
        <v>205</v>
      </c>
      <c r="W8" s="122" t="s">
        <v>328</v>
      </c>
    </row>
    <row r="9" spans="1:23" ht="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Z1" zoomScale="80" zoomScaleNormal="80" workbookViewId="0">
      <pane xSplit="1" topLeftCell="BN1" activePane="topRight" state="frozen"/>
      <selection activeCell="Z1" sqref="Z1"/>
      <selection pane="topRight" activeCell="BP5" sqref="BP5:BP8"/>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7265625" style="99" bestFit="1" customWidth="1"/>
    <col min="8" max="8" width="11.26953125" style="99" bestFit="1" customWidth="1"/>
    <col min="9" max="9" width="12.1796875" style="99" customWidth="1"/>
    <col min="10" max="10" width="12.81640625" style="99" customWidth="1"/>
    <col min="11" max="11" width="8.7265625" style="99" customWidth="1"/>
    <col min="12" max="12" width="13.1796875" style="99" bestFit="1" customWidth="1"/>
    <col min="13" max="13" width="16.54296875" style="99" customWidth="1"/>
    <col min="14" max="16" width="8.7265625" style="99" customWidth="1"/>
    <col min="17" max="17" width="14.26953125" style="99" customWidth="1"/>
    <col min="18" max="18" width="32.54296875" style="99" bestFit="1" customWidth="1"/>
    <col min="19" max="20" width="14.54296875" style="99" bestFit="1" customWidth="1"/>
    <col min="21" max="21" width="10.08984375" style="99" bestFit="1" customWidth="1"/>
    <col min="22" max="23" width="8.7265625" style="99" customWidth="1"/>
    <col min="24" max="24" width="26.08984375" style="99" bestFit="1" customWidth="1"/>
    <col min="25" max="25" width="12.81640625" style="99" bestFit="1" customWidth="1"/>
    <col min="26" max="26" width="27.36328125" style="99" customWidth="1"/>
    <col min="27" max="27" width="13" style="99" bestFit="1" customWidth="1"/>
    <col min="28" max="28" width="8.7265625" style="99" customWidth="1"/>
    <col min="29" max="29" width="12.7265625" style="99" bestFit="1" customWidth="1"/>
    <col min="30" max="32" width="8.7265625" style="99" customWidth="1"/>
    <col min="33" max="33" width="13.26953125" style="99" bestFit="1" customWidth="1"/>
    <col min="34" max="34" width="12.1796875" style="99" bestFit="1" customWidth="1"/>
    <col min="35" max="35" width="12.90625" style="99" bestFit="1" customWidth="1"/>
    <col min="36" max="37" width="8.7265625" style="99" customWidth="1"/>
    <col min="38" max="38" width="13" style="99" bestFit="1" customWidth="1"/>
    <col min="39" max="50" width="8.7265625" style="99" customWidth="1"/>
    <col min="51" max="51" width="13.7265625" style="99" bestFit="1" customWidth="1"/>
    <col min="52" max="55" width="8.7265625" style="99" customWidth="1"/>
    <col min="56" max="56" width="13.6328125" style="99" bestFit="1" customWidth="1"/>
    <col min="57" max="57" width="10.81640625" style="99" customWidth="1"/>
    <col min="58" max="58" width="15.36328125" style="99" customWidth="1"/>
    <col min="59" max="59" width="18.1796875" style="99" customWidth="1"/>
    <col min="60" max="60" width="24.26953125" style="99" customWidth="1"/>
    <col min="61" max="61" width="19.453125" style="99" customWidth="1"/>
    <col min="62" max="62" width="24.26953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78.7265625" style="99" customWidth="1"/>
    <col min="71" max="71" width="8.7265625" style="99" customWidth="1"/>
    <col min="72" max="16384" width="8.7265625" style="99" hidden="1"/>
  </cols>
  <sheetData>
    <row r="1" spans="1:70" x14ac:dyDescent="0.3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2"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248</v>
      </c>
      <c r="C5" s="38" t="s">
        <v>249</v>
      </c>
      <c r="D5" s="38" t="s">
        <v>249</v>
      </c>
      <c r="E5" s="38" t="s">
        <v>250</v>
      </c>
      <c r="F5" s="38" t="s">
        <v>251</v>
      </c>
      <c r="G5" s="84" t="s">
        <v>252</v>
      </c>
      <c r="H5" s="38" t="s">
        <v>251</v>
      </c>
      <c r="I5" s="84">
        <v>205290</v>
      </c>
      <c r="J5" s="38" t="s">
        <v>253</v>
      </c>
      <c r="K5" s="84">
        <v>205290</v>
      </c>
      <c r="L5" s="84" t="s">
        <v>254</v>
      </c>
      <c r="M5" s="38" t="s">
        <v>255</v>
      </c>
      <c r="N5" s="84">
        <v>481452</v>
      </c>
      <c r="O5" s="84" t="s">
        <v>256</v>
      </c>
      <c r="P5" s="84">
        <v>758454</v>
      </c>
      <c r="Q5" s="38" t="s">
        <v>257</v>
      </c>
      <c r="R5" s="38" t="s">
        <v>258</v>
      </c>
      <c r="S5" s="84" t="s">
        <v>259</v>
      </c>
      <c r="T5" s="84" t="s">
        <v>259</v>
      </c>
      <c r="U5" s="84" t="s">
        <v>260</v>
      </c>
      <c r="V5" s="84" t="s">
        <v>261</v>
      </c>
      <c r="W5" s="84">
        <v>0</v>
      </c>
      <c r="X5" s="38" t="s">
        <v>262</v>
      </c>
      <c r="Y5" s="84">
        <v>359175998</v>
      </c>
      <c r="Z5" s="38" t="s">
        <v>263</v>
      </c>
      <c r="AA5" s="108" t="s">
        <v>264</v>
      </c>
      <c r="AB5" s="84">
        <v>45000</v>
      </c>
      <c r="AC5" s="108"/>
      <c r="AD5" s="84">
        <v>102</v>
      </c>
      <c r="AE5" s="84" t="s">
        <v>265</v>
      </c>
      <c r="AF5" s="84" t="s">
        <v>266</v>
      </c>
      <c r="AG5" s="108" t="s">
        <v>267</v>
      </c>
      <c r="AH5" s="84" t="s">
        <v>268</v>
      </c>
      <c r="AI5" s="108" t="s">
        <v>269</v>
      </c>
      <c r="AJ5" s="84">
        <v>560</v>
      </c>
      <c r="AK5" s="84">
        <v>560</v>
      </c>
      <c r="AL5" s="108" t="s">
        <v>270</v>
      </c>
      <c r="AM5" s="84">
        <v>5438.69</v>
      </c>
      <c r="AN5" s="112">
        <v>3281.31</v>
      </c>
      <c r="AO5" s="112">
        <v>8720</v>
      </c>
      <c r="AP5" s="112">
        <v>39561.31</v>
      </c>
      <c r="AQ5" s="112">
        <v>8621.69</v>
      </c>
      <c r="AR5" s="112">
        <v>48183</v>
      </c>
      <c r="AS5" s="112">
        <v>3276.96</v>
      </c>
      <c r="AT5" s="112">
        <v>1443.04</v>
      </c>
      <c r="AU5" s="112">
        <v>4720</v>
      </c>
      <c r="AV5" s="84">
        <v>24</v>
      </c>
      <c r="AW5" s="84"/>
      <c r="AX5" s="84" t="s">
        <v>324</v>
      </c>
      <c r="AY5" s="108"/>
      <c r="AZ5" s="84"/>
      <c r="BA5" s="84"/>
      <c r="BB5" s="84" t="s">
        <v>271</v>
      </c>
      <c r="BC5" s="84" t="s">
        <v>145</v>
      </c>
      <c r="BD5" s="108"/>
      <c r="BE5" s="84">
        <v>0</v>
      </c>
      <c r="BF5" s="38" t="s">
        <v>259</v>
      </c>
      <c r="BG5" s="84" t="s">
        <v>301</v>
      </c>
      <c r="BH5" s="114" t="s">
        <v>304</v>
      </c>
      <c r="BI5" s="38" t="s">
        <v>110</v>
      </c>
      <c r="BJ5" s="85">
        <v>45846</v>
      </c>
      <c r="BK5" s="84"/>
      <c r="BL5" s="38" t="s">
        <v>114</v>
      </c>
      <c r="BM5" s="115" t="s">
        <v>119</v>
      </c>
      <c r="BN5" s="116" t="s">
        <v>201</v>
      </c>
      <c r="BO5" s="84" t="s">
        <v>245</v>
      </c>
      <c r="BP5" s="84">
        <v>25000</v>
      </c>
      <c r="BQ5" s="117" t="s">
        <v>205</v>
      </c>
      <c r="BR5" s="118" t="s">
        <v>326</v>
      </c>
    </row>
    <row r="6" spans="1:70" s="113" customFormat="1" ht="15" customHeight="1" x14ac:dyDescent="0.35">
      <c r="A6" s="84">
        <v>2</v>
      </c>
      <c r="B6" s="38" t="s">
        <v>248</v>
      </c>
      <c r="C6" s="38" t="s">
        <v>249</v>
      </c>
      <c r="D6" s="38" t="s">
        <v>249</v>
      </c>
      <c r="E6" s="38" t="s">
        <v>250</v>
      </c>
      <c r="F6" s="38" t="s">
        <v>251</v>
      </c>
      <c r="G6" s="84" t="s">
        <v>252</v>
      </c>
      <c r="H6" s="38" t="s">
        <v>251</v>
      </c>
      <c r="I6" s="84">
        <v>229051</v>
      </c>
      <c r="J6" s="38" t="s">
        <v>272</v>
      </c>
      <c r="K6" s="84">
        <v>229051</v>
      </c>
      <c r="L6" s="84" t="s">
        <v>273</v>
      </c>
      <c r="M6" s="38" t="s">
        <v>274</v>
      </c>
      <c r="N6" s="84">
        <v>545649</v>
      </c>
      <c r="O6" s="84" t="s">
        <v>275</v>
      </c>
      <c r="P6" s="84">
        <v>908126</v>
      </c>
      <c r="Q6" s="38" t="s">
        <v>276</v>
      </c>
      <c r="R6" s="38" t="s">
        <v>277</v>
      </c>
      <c r="S6" s="84" t="s">
        <v>278</v>
      </c>
      <c r="T6" s="84" t="s">
        <v>278</v>
      </c>
      <c r="U6" s="84" t="s">
        <v>260</v>
      </c>
      <c r="V6" s="84" t="s">
        <v>261</v>
      </c>
      <c r="W6" s="84">
        <v>0</v>
      </c>
      <c r="X6" s="38" t="s">
        <v>279</v>
      </c>
      <c r="Y6" s="84">
        <v>357426901</v>
      </c>
      <c r="Z6" s="38" t="s">
        <v>280</v>
      </c>
      <c r="AA6" s="108" t="s">
        <v>281</v>
      </c>
      <c r="AB6" s="84">
        <v>10000</v>
      </c>
      <c r="AC6" s="108" t="s">
        <v>282</v>
      </c>
      <c r="AD6" s="84">
        <v>50</v>
      </c>
      <c r="AE6" s="84" t="s">
        <v>283</v>
      </c>
      <c r="AF6" s="84" t="s">
        <v>284</v>
      </c>
      <c r="AG6" s="108" t="s">
        <v>285</v>
      </c>
      <c r="AH6" s="84" t="s">
        <v>268</v>
      </c>
      <c r="AI6" s="108" t="s">
        <v>286</v>
      </c>
      <c r="AJ6" s="84">
        <v>220</v>
      </c>
      <c r="AK6" s="84">
        <v>220</v>
      </c>
      <c r="AL6" s="108" t="s">
        <v>287</v>
      </c>
      <c r="AM6" s="84">
        <v>6743.02</v>
      </c>
      <c r="AN6" s="112">
        <v>1176.98</v>
      </c>
      <c r="AO6" s="112">
        <v>7920</v>
      </c>
      <c r="AP6" s="112">
        <v>3256.98</v>
      </c>
      <c r="AQ6" s="112">
        <v>128.02000000000001</v>
      </c>
      <c r="AR6" s="112">
        <v>3385</v>
      </c>
      <c r="AS6" s="112">
        <v>3256.98</v>
      </c>
      <c r="AT6" s="112">
        <v>128.02000000000001</v>
      </c>
      <c r="AU6" s="112">
        <v>3385</v>
      </c>
      <c r="AV6" s="84">
        <v>54</v>
      </c>
      <c r="AW6" s="84"/>
      <c r="AX6" s="84" t="s">
        <v>325</v>
      </c>
      <c r="AY6" s="108"/>
      <c r="AZ6" s="84"/>
      <c r="BA6" s="84"/>
      <c r="BB6" s="84" t="s">
        <v>271</v>
      </c>
      <c r="BC6" s="84" t="s">
        <v>145</v>
      </c>
      <c r="BD6" s="108"/>
      <c r="BE6" s="84">
        <v>0</v>
      </c>
      <c r="BF6" s="38" t="s">
        <v>278</v>
      </c>
      <c r="BG6" s="84" t="s">
        <v>302</v>
      </c>
      <c r="BH6" s="114" t="s">
        <v>304</v>
      </c>
      <c r="BI6" s="38" t="s">
        <v>110</v>
      </c>
      <c r="BJ6" s="85">
        <v>45846</v>
      </c>
      <c r="BK6" s="84"/>
      <c r="BL6" s="38" t="s">
        <v>114</v>
      </c>
      <c r="BM6" s="115" t="s">
        <v>119</v>
      </c>
      <c r="BN6" s="116" t="s">
        <v>201</v>
      </c>
      <c r="BO6" s="84" t="s">
        <v>245</v>
      </c>
      <c r="BP6" s="84">
        <v>4680</v>
      </c>
      <c r="BQ6" s="117" t="s">
        <v>205</v>
      </c>
      <c r="BR6" s="118" t="s">
        <v>312</v>
      </c>
    </row>
    <row r="7" spans="1:70" s="113" customFormat="1" ht="15" customHeight="1" x14ac:dyDescent="0.35">
      <c r="A7" s="84">
        <v>3</v>
      </c>
      <c r="B7" s="38" t="s">
        <v>248</v>
      </c>
      <c r="C7" s="38" t="s">
        <v>249</v>
      </c>
      <c r="D7" s="38" t="s">
        <v>249</v>
      </c>
      <c r="E7" s="38" t="s">
        <v>250</v>
      </c>
      <c r="F7" s="38" t="s">
        <v>251</v>
      </c>
      <c r="G7" s="84" t="s">
        <v>252</v>
      </c>
      <c r="H7" s="38" t="s">
        <v>251</v>
      </c>
      <c r="I7" s="84">
        <v>205861</v>
      </c>
      <c r="J7" s="38" t="s">
        <v>288</v>
      </c>
      <c r="K7" s="84">
        <v>205861</v>
      </c>
      <c r="L7" s="84" t="s">
        <v>289</v>
      </c>
      <c r="M7" s="38" t="s">
        <v>290</v>
      </c>
      <c r="N7" s="84">
        <v>462032</v>
      </c>
      <c r="O7" s="84" t="s">
        <v>291</v>
      </c>
      <c r="P7" s="84">
        <v>855281</v>
      </c>
      <c r="Q7" s="38" t="s">
        <v>292</v>
      </c>
      <c r="R7" s="38" t="s">
        <v>258</v>
      </c>
      <c r="S7" s="84" t="s">
        <v>306</v>
      </c>
      <c r="T7" s="84" t="s">
        <v>306</v>
      </c>
      <c r="U7" s="84" t="s">
        <v>307</v>
      </c>
      <c r="V7" s="84" t="s">
        <v>261</v>
      </c>
      <c r="W7" s="84">
        <v>541</v>
      </c>
      <c r="X7" s="38" t="s">
        <v>279</v>
      </c>
      <c r="Y7" s="84">
        <v>353695074</v>
      </c>
      <c r="Z7" s="38" t="s">
        <v>308</v>
      </c>
      <c r="AA7" s="108" t="s">
        <v>309</v>
      </c>
      <c r="AB7" s="84">
        <v>35000</v>
      </c>
      <c r="AC7" s="108"/>
      <c r="AD7" s="84">
        <v>75</v>
      </c>
      <c r="AE7" s="84" t="s">
        <v>297</v>
      </c>
      <c r="AF7" s="84" t="s">
        <v>284</v>
      </c>
      <c r="AG7" s="108" t="s">
        <v>310</v>
      </c>
      <c r="AH7" s="84" t="s">
        <v>268</v>
      </c>
      <c r="AI7" s="108" t="s">
        <v>311</v>
      </c>
      <c r="AJ7" s="84">
        <v>560</v>
      </c>
      <c r="AK7" s="84">
        <v>560</v>
      </c>
      <c r="AL7" s="108" t="s">
        <v>300</v>
      </c>
      <c r="AM7" s="84">
        <v>28045.62</v>
      </c>
      <c r="AN7" s="112">
        <v>6674.38</v>
      </c>
      <c r="AO7" s="112">
        <v>34720</v>
      </c>
      <c r="AP7" s="112">
        <v>6954.38</v>
      </c>
      <c r="AQ7" s="112">
        <v>233.62</v>
      </c>
      <c r="AR7" s="112">
        <v>7188</v>
      </c>
      <c r="AS7" s="112">
        <v>6954.38</v>
      </c>
      <c r="AT7" s="112">
        <v>233.62</v>
      </c>
      <c r="AU7" s="112">
        <v>7188</v>
      </c>
      <c r="AV7" s="84">
        <v>83</v>
      </c>
      <c r="AW7" s="84"/>
      <c r="AX7" s="84" t="s">
        <v>325</v>
      </c>
      <c r="AY7" s="108"/>
      <c r="AZ7" s="84"/>
      <c r="BA7" s="84"/>
      <c r="BB7" s="84" t="s">
        <v>271</v>
      </c>
      <c r="BC7" s="84" t="s">
        <v>145</v>
      </c>
      <c r="BD7" s="108"/>
      <c r="BE7" s="84">
        <v>0</v>
      </c>
      <c r="BF7" s="38" t="s">
        <v>306</v>
      </c>
      <c r="BG7" s="84">
        <v>8016498775</v>
      </c>
      <c r="BH7" s="114" t="s">
        <v>305</v>
      </c>
      <c r="BI7" s="38" t="s">
        <v>110</v>
      </c>
      <c r="BJ7" s="85">
        <v>45846</v>
      </c>
      <c r="BK7" s="84"/>
      <c r="BL7" s="38" t="s">
        <v>114</v>
      </c>
      <c r="BM7" s="115" t="s">
        <v>119</v>
      </c>
      <c r="BN7" s="116" t="s">
        <v>201</v>
      </c>
      <c r="BO7" s="84" t="s">
        <v>245</v>
      </c>
      <c r="BP7" s="84">
        <v>10450</v>
      </c>
      <c r="BQ7" s="117" t="s">
        <v>205</v>
      </c>
      <c r="BR7" s="130" t="s">
        <v>327</v>
      </c>
    </row>
    <row r="8" spans="1:70" s="113" customFormat="1" ht="15" customHeight="1" x14ac:dyDescent="0.35">
      <c r="A8" s="84">
        <v>4</v>
      </c>
      <c r="B8" s="38" t="s">
        <v>248</v>
      </c>
      <c r="C8" s="38" t="s">
        <v>249</v>
      </c>
      <c r="D8" s="38" t="s">
        <v>249</v>
      </c>
      <c r="E8" s="38" t="s">
        <v>250</v>
      </c>
      <c r="F8" s="38" t="s">
        <v>251</v>
      </c>
      <c r="G8" s="84" t="s">
        <v>252</v>
      </c>
      <c r="H8" s="38" t="s">
        <v>251</v>
      </c>
      <c r="I8" s="84">
        <v>205861</v>
      </c>
      <c r="J8" s="38" t="s">
        <v>288</v>
      </c>
      <c r="K8" s="84">
        <v>205861</v>
      </c>
      <c r="L8" s="84" t="s">
        <v>289</v>
      </c>
      <c r="M8" s="38" t="s">
        <v>290</v>
      </c>
      <c r="N8" s="84">
        <v>462032</v>
      </c>
      <c r="O8" s="84" t="s">
        <v>291</v>
      </c>
      <c r="P8" s="84">
        <v>855281</v>
      </c>
      <c r="Q8" s="38" t="s">
        <v>292</v>
      </c>
      <c r="R8" s="38" t="s">
        <v>258</v>
      </c>
      <c r="S8" s="84" t="s">
        <v>293</v>
      </c>
      <c r="T8" s="84" t="s">
        <v>293</v>
      </c>
      <c r="U8" s="84" t="s">
        <v>294</v>
      </c>
      <c r="V8" s="84" t="s">
        <v>261</v>
      </c>
      <c r="W8" s="84">
        <v>541</v>
      </c>
      <c r="X8" s="38" t="s">
        <v>262</v>
      </c>
      <c r="Y8" s="84">
        <v>354628971</v>
      </c>
      <c r="Z8" s="38" t="s">
        <v>295</v>
      </c>
      <c r="AA8" s="108" t="s">
        <v>296</v>
      </c>
      <c r="AB8" s="84">
        <v>42000</v>
      </c>
      <c r="AC8" s="108"/>
      <c r="AD8" s="84">
        <v>102</v>
      </c>
      <c r="AE8" s="84" t="s">
        <v>297</v>
      </c>
      <c r="AF8" s="84" t="s">
        <v>284</v>
      </c>
      <c r="AG8" s="108" t="s">
        <v>298</v>
      </c>
      <c r="AH8" s="84" t="s">
        <v>268</v>
      </c>
      <c r="AI8" s="108" t="s">
        <v>299</v>
      </c>
      <c r="AJ8" s="84">
        <v>520</v>
      </c>
      <c r="AK8" s="84">
        <v>520</v>
      </c>
      <c r="AL8" s="108" t="s">
        <v>300</v>
      </c>
      <c r="AM8" s="84">
        <v>19774.55</v>
      </c>
      <c r="AN8" s="112">
        <v>8825.4500000000007</v>
      </c>
      <c r="AO8" s="112">
        <v>28600</v>
      </c>
      <c r="AP8" s="112">
        <v>22225.45</v>
      </c>
      <c r="AQ8" s="112">
        <v>2703.55</v>
      </c>
      <c r="AR8" s="112">
        <v>24929</v>
      </c>
      <c r="AS8" s="112">
        <v>9111.41</v>
      </c>
      <c r="AT8" s="112">
        <v>1808.59</v>
      </c>
      <c r="AU8" s="112">
        <v>10920</v>
      </c>
      <c r="AV8" s="84">
        <v>76</v>
      </c>
      <c r="AW8" s="84"/>
      <c r="AX8" s="84" t="s">
        <v>325</v>
      </c>
      <c r="AY8" s="108"/>
      <c r="AZ8" s="84"/>
      <c r="BA8" s="84"/>
      <c r="BB8" s="84" t="s">
        <v>271</v>
      </c>
      <c r="BC8" s="84" t="s">
        <v>145</v>
      </c>
      <c r="BD8" s="108"/>
      <c r="BE8" s="84">
        <v>0</v>
      </c>
      <c r="BF8" s="38" t="s">
        <v>293</v>
      </c>
      <c r="BG8" s="84" t="s">
        <v>303</v>
      </c>
      <c r="BH8" s="114" t="s">
        <v>305</v>
      </c>
      <c r="BI8" s="38" t="s">
        <v>110</v>
      </c>
      <c r="BJ8" s="85">
        <v>45846</v>
      </c>
      <c r="BK8" s="84"/>
      <c r="BL8" s="38" t="s">
        <v>114</v>
      </c>
      <c r="BM8" s="115" t="s">
        <v>119</v>
      </c>
      <c r="BN8" s="116" t="s">
        <v>201</v>
      </c>
      <c r="BO8" s="84" t="s">
        <v>245</v>
      </c>
      <c r="BP8" s="84">
        <v>25000</v>
      </c>
      <c r="BQ8" s="117" t="s">
        <v>205</v>
      </c>
      <c r="BR8" s="130" t="s">
        <v>328</v>
      </c>
    </row>
    <row r="9" spans="1:70" s="113" customFormat="1" ht="15" customHeight="1" x14ac:dyDescent="0.35">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customHeight="1" x14ac:dyDescent="0.35">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customHeight="1" x14ac:dyDescent="0.35">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x14ac:dyDescent="0.35">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5">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5">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35">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5">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5">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5">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5">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5">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5">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5">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5">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5">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5">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5">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5">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5">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5">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5">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5">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5">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5">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5">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5">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5">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5">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5">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5">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5">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5">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5">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5">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5">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5">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5">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5">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5">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5">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5">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5">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5">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5">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5">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5">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5">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5">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5">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5">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5">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5">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5">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5">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5">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5">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5">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5">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5">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5">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5">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5">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5">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5">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5">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5">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5">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5">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5">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5">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5">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5">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5">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5">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5">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5">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5">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5">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5">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5">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5">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5">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5">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5">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5">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5">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5">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5">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5">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5">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5">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5">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5">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5">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5">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5">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5">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5">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5">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5">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5">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5">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5">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5">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5">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5">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5">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5">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5">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5">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5">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5">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5">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5">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5">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5">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5">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5">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5">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5">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5">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5">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5">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5">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5">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5">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5">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5">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5">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5">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5">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5">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5">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5">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5">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5">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5">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5">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5">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5">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5">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5">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5">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5">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5">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5">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5">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5">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5">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5">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5">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5">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5">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5">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5">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5">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5">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5">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5">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5">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5">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5">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5">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5">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5">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5">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5">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5">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5">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5">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5">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5">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5">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5">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5">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5">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5">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5">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5">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5">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5">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5">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5">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5">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5">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5">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5">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5">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5">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5">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5">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5">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5">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5">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5">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5">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5">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5">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5">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5">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5">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5">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5">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5">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5">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5">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5">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5">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5">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5">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5">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5">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5">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5">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5">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5">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5">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5">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5">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5">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5">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5">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5">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5">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5">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5">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5">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5">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5">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5">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5">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5">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5">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5">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5">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5">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5">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5">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5">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5">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5">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5">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5">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5">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5">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5">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5">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5">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5">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5">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5">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5">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5">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5">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5">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5">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5">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Tapas Roy</cp:lastModifiedBy>
  <cp:lastPrinted>2025-05-06T06:37:39Z</cp:lastPrinted>
  <dcterms:created xsi:type="dcterms:W3CDTF">2023-04-07T11:05:50Z</dcterms:created>
  <dcterms:modified xsi:type="dcterms:W3CDTF">2025-07-09T10:22:29Z</dcterms:modified>
</cp:coreProperties>
</file>