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June 2025/KA/Hootagalli _ FN25-26-00912/"/>
    </mc:Choice>
  </mc:AlternateContent>
  <xr:revisionPtr revIDLastSave="47" documentId="13_ncr:1_{F2BFDD6D-4D4E-4B85-9DF9-886EFE7B3181}" xr6:coauthVersionLast="47" xr6:coauthVersionMax="47" xr10:uidLastSave="{1273FACE-9871-4D1C-957F-B7AC00C92BBD}"/>
  <workbookProtection workbookAlgorithmName="SHA-512" workbookHashValue="Bh6SotUduD/Nc2lM//FmY1Uj0E87xNQZ+UUBTAh5tXrcmfvC3upUBKbeySSGwiKnHCc2PA9+xEevob4kcBKs+g==" workbookSaltValue="OZfyTJtcLIDvSmyn9nilIA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<sst xmlns="http://schemas.openxmlformats.org/spreadsheetml/2006/main" count="319" uniqueCount="279">
  <si>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</si>
  <si>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</si>
  <si>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</si>
  <si>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</si>
  <si>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</si>
  <si>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</si>
  <si>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</si>
  <si>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</si>
  <si>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</si>
  <si>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</si>
  <si>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</si>
  <si>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</si>
  <si>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</si>
  <si>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</si>
  <si>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</si>
  <si>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</si>
  <si>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</si>
  <si>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</si>
  <si>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</si>
  <si>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</si>
  <si>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</si>
  <si>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</si>
  <si>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</si>
  <si>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</si>
  <si>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</si>
  <si>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</si>
  <si>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</si>
  <si>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</si>
  <si>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</si>
  <si>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</si>
  <si>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</si>
  <si>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</si>
  <si>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</si>
  <si>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</si>
  <si>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</si>
  <si>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</si>
  <si>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</si>
  <si>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</si>
  <si>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</si>
  <si>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</si>
  <si>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</si>
  <si>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</si>
  <si>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</si>
  <si>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</si>
  <si>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</si>
  <si>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</si>
  <si>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</si>
  <si>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</si>
  <si>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</si>
  <si>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</si>
  <si>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</si>
  <si>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</si>
  <si>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</si>
  <si>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</si>
  <si>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</si>
  <si>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</si>
  <si>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</si>
  <si>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</si>
  <si>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</si>
  <si>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</si>
  <si>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</si>
  <si>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</si>
  <si>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</si>
  <si>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</si>
  <si>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</si>
  <si>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</si>
  <si>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</si>
  <si>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</si>
  <si>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</si>
  <si>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</si>
  <si>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</si>
  <si>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</si>
  <si>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</si>
  <si>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</si>
  <si>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</si>
  <si>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</si>
  <si>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</si>
  <si>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</si>
  <si>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</si>
  <si>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</si>
  <si>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</si>
  <si>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</si>
  <si>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</si>
  <si>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</si>
  <si>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</si>
  <si>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</si>
  <si>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</si>
  <si>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</si>
  <si>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</si>
  <si>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</si>
  <si>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</si>
  <si>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</si>
  <si>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</si>
  <si>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</si>
  <si>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</si>
  <si>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</si>
  <si>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</si>
  <si>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</si>
  <si>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</si>
  <si>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</si>
  <si>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</si>
  <si>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</si>
  <si>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</si>
  <si>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</si>
  <si>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</si>
  <si>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</si>
  <si>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</si>
  <si>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</si>
  <si>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</si>
  <si>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</si>
  <si>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</si>
  <si>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</si>
  <si>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</si>
  <si>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</si>
  <si>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</si>
  <si>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</si>
  <si>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</si>
  <si>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</si>
  <si>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</si>
  <si>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</si>
  <si>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</si>
  <si>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</si>
  <si>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</si>
  <si>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</si>
  <si>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</si>
  <si>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</si>
  <si>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</si>
  <si>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</si>
  <si>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</si>
  <si>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</si>
  <si>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</si>
  <si>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</si>
  <si>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</si>
  <si>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</si>
  <si>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</si>
  <si>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</si>
  <si>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</si>
  <si>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</si>
  <si>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</si>
  <si>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</si>
  <si>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</si>
  <si>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</si>
  <si>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</si>
  <si>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</si>
  <si>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</si>
  <si>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</si>
  <si>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</si>
  <si>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</si>
  <si>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</si>
  <si>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</si>
  <si>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</si>
  <si>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</si>
  <si>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</si>
  <si>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</si>
  <si>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</si>
  <si>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</si>
  <si>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</si>
  <si>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</si>
  <si>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</si>
  <si>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</si>
  <si>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</si>
  <si>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</si>
  <si>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</si>
  <si>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</si>
  <si>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</si>
  <si>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</si>
  <si>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</si>
  <si>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</si>
  <si>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</si>
  <si>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</si>
  <si>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</si>
  <si>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</si>
  <si>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</si>
  <si>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</si>
  <si>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</si>
  <si>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</si>
  <si>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</si>
  <si>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</si>
  <si>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</si>
  <si>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</si>
  <si>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</si>
  <si>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</si>
  <si>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</si>
  <si>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</si>
  <si>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</si>
  <si>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</si>
  <si>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</si>
  <si>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</si>
  <si>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</si>
  <si>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</si>
  <si>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</si>
  <si>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</si>
  <si>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</si>
  <si>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</si>
  <si>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</si>
  <si>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</si>
  <si>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</si>
  <si>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</si>
  <si>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</si>
  <si>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</si>
  <si>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</si>
  <si>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</si>
  <si>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</si>
  <si>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</si>
  <si>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</si>
  <si>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</si>
  <si>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</si>
  <si>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</si>
  <si>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</si>
  <si>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</si>
  <si>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</si>
  <si>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</si>
  <si>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</si>
  <si>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</si>
  <si>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</si>
  <si>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</si>
  <si>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</si>
  <si>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</si>
  <si>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</si>
  <si>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</si>
  <si>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</si>
  <si>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</si>
  <si>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</si>
  <si>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</si>
  <si>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</si>
  <si>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</si>
  <si>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</si>
  <si>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</si>
  <si>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</si>
  <si>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</si>
  <si>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</si>
  <si>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</si>
  <si>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</si>
  <si>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</si>
  <si>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</si>
  <si>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</si>
  <si>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</si>
  <si>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</si>
  <si>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</si>
  <si>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</si>
  <si>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</si>
  <si>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</si>
  <si>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</si>
  <si>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</si>
  <si>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</si>
  <si>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</si>
  <si>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</si>
  <si>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Karnataka</t>
  </si>
  <si>
    <t>KA3515</t>
  </si>
  <si>
    <t>Hootagalli</t>
  </si>
  <si>
    <t>Mysuru</t>
  </si>
  <si>
    <t>SF0050189</t>
  </si>
  <si>
    <t>Complaint Not Lodged</t>
  </si>
  <si>
    <t>Rasika A S</t>
  </si>
  <si>
    <t>Branch Manager</t>
  </si>
  <si>
    <t>IA</t>
  </si>
  <si>
    <t>Pramod V H / SF0097552</t>
  </si>
  <si>
    <t xml:space="preserve"> Rajgonda dhudaknalle / SF0076438</t>
  </si>
  <si>
    <t>Somashekhar Hanamantaraya / SF0011284</t>
  </si>
  <si>
    <t>Mahesh Halemane / SF0067849</t>
  </si>
  <si>
    <t>Resigned-Exited</t>
  </si>
  <si>
    <t>Dual Staff</t>
  </si>
  <si>
    <t>G1</t>
  </si>
  <si>
    <t>Raghavendra H R</t>
  </si>
  <si>
    <t>SF0097735</t>
  </si>
  <si>
    <t>Branch Quality Manager</t>
  </si>
  <si>
    <t xml:space="preserve">Available &amp; Updated </t>
  </si>
  <si>
    <t>G2</t>
  </si>
  <si>
    <t>Adithya H G</t>
  </si>
  <si>
    <t>SF0082166</t>
  </si>
  <si>
    <t>Loan Officer</t>
  </si>
  <si>
    <t>On date 07-05-2025 FIMO opening balance of Rs 19,749/- but closing cash Rs 6,729/- available in safe locker, so difference short amount of Rs.13020 /- (19,749-6729=13,020/-) (FIMO opening balance – cash available in safe locker).</t>
  </si>
  <si>
    <t>During Branch visit, I have identified short physical cash difference on short 04-06-2025 of Rs.13,020/-  on 03-06-2025 FIMO opening balance of Rs 40,926/-but closing cash Rs 27,906/-available in safe locker, so difference short amount of Rs.13,020 /- (40926-13020=13,020/-) (FIMO opening balance – cash available in safe locker) accordingly the same complaint was registered by Internal Audit team against the branch Manager Rasika  A S / SF0050189 for maintaining a short cash amount of Rs.13,500/- /- based on the complaint, Reginal Auditor Mr Varadaraju G S /SF0097132 was conducted investigation from 07-06-2025 at branch and investigated and validated short cash of Rs 13,020/- as on 07-05-2024. 
The CM Pramod V H / SF0076438 and branch team explained that total cash difference amount of Rs 13,020 /- on date 04-03-2025 branch manager Rasika A S / SF0050189 cash siphoned off.</t>
  </si>
  <si>
    <t>Completed-Report Submitted</t>
  </si>
  <si>
    <t>FN25-26-00912</t>
  </si>
  <si>
    <t>During Branch visit, I have  identified short physical cash difference on short 04-06-2025 of Rs.13,020/-  on 03-06-2025 FIMO opening balance of Rs 40,926/-but closing cash Rs 27,906/-available in safe locker, so difference short amount of Rs.13,020 /- (40926-13020=13,020/-) (FIMO opening balance – cash available in safe locker) accordingly the same complaint was registered by Internal Audit team against the branch Manager Rasika  A S / SF0050189 for maintaining a short cash amount of Rs.13,500/- /- based on the complaint, Regional Auditor Mr Varadaraju G S /SF0097132 was conducted investigation from 07-06-2025 at branch and investigated and validated short cash of Rs 13,020/- as on 07-05-2024. 
The CM Pramod V H / SF0076438 and branch team explained that total cash difference amount of Rs 13,020 /- on date 04-03-2025 branch manager Rasika A S / SF0050189 cash siphoned off.</t>
  </si>
  <si>
    <t>IA Staff Name/ID
(Ex: Lakshmi/SF0076697)</t>
  </si>
  <si>
    <t>A</t>
  </si>
  <si>
    <t>1234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</si>
</sst>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34" fillId="0" borderId="8" xfId="0" applyFont="1" applyBorder="1" applyAlignment="1" applyProtection="1">
      <alignment horizontal="center" vertical="center"/>
      <protection locked="0"/>
    </xf>
    <xf numFmtId="0" fontId="34" fillId="0" borderId="10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14" borderId="8" xfId="0" applyFont="1" applyFill="1" applyBorder="1" applyAlignment="1" applyProtection="1">
      <alignment horizontal="left" vertical="center" wrapText="1"/>
      <protection locked="0"/>
    </xf>
    <xf numFmtId="0" fontId="11" fillId="14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Hootagalli</v>
      </c>
      <c r="D5" s="63" t="str">
        <f>IF('Physical Cash at Safe'!D28="Yes", 'Physical Cash at Safe'!A4, 'Borrower Wise Details'!C5)</f>
        <v>KA3515</v>
      </c>
      <c r="E5" s="63" t="str">
        <f>IF(D5="", "", IF(ISBLANK('Loan Outstanding Report'!B5), IF('Physical Cash at Safe'!D28="Yes", 'Physical Cash at Safe'!A6, ""), 'Loan Outstanding Report'!B5))</f>
        <v>Karnataka</v>
      </c>
      <c r="F5" s="63" t="str">
        <f>IF(D5="", "", IF(ISBLANK('Loan Outstanding Report'!C5), IF('Physical Cash at Safe'!D28="Yes", 'Physical Cash at Safe'!E4, ""), 'Loan Outstanding Report'!C5))</f>
        <v>Mysuru</v>
      </c>
      <c r="G5" s="61">
        <v>45812</v>
      </c>
      <c r="H5" s="106" t="s">
        <v>255</v>
      </c>
      <c r="I5" s="61">
        <v>45814</v>
      </c>
      <c r="J5" s="74" t="str">
        <f>IF('Physical Cash at Safe'!D28="Yes",'Physical Cash at Safe'!E28,IF('Borrower Wise Details'!D5&lt;&gt;"",'Borrower Wise Details'!D5,""))</f>
        <v>FN25-26-00912</v>
      </c>
      <c r="K5" s="81">
        <v>0</v>
      </c>
      <c r="L5" s="82">
        <v>13020</v>
      </c>
      <c r="M5" s="82">
        <v>0</v>
      </c>
      <c r="N5" s="82" t="s">
        <v>256</v>
      </c>
      <c r="O5" s="82" t="s">
        <v>257</v>
      </c>
      <c r="P5" s="82" t="s">
        <v>258</v>
      </c>
      <c r="Q5" s="82" t="s">
        <v>259</v>
      </c>
      <c r="R5" s="75" t="str">
        <f>IF('Physical Cash at Safe'!$D$28="Yes", 'Physical Cash at Safe'!$A$28, IF('Borrower Wise Details'!F5&lt;&gt;"", 'Borrower Wise Details'!F5, ""))</f>
        <v>Rasika A S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SF0050189</v>
      </c>
      <c r="U5" s="77" t="s">
        <v>260</v>
      </c>
      <c r="V5" s="61">
        <v>45720</v>
      </c>
      <c r="W5" s="108" t="str">
        <f>IF('Physical Cash at Safe'!$D$28="Yes",
    "Safe Locker Cash Siphoned Off",
    IF('Borrower Wise Details'!$P$5&lt;&gt;"",'Borrower Wise Details'!$P$5,"")
)</f>
        <v>Safe Locker Cash Siphoned Off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09" t="s">
        <v>273</v>
      </c>
      <c r="Z5" s="61">
        <v>45815</v>
      </c>
      <c r="AA5" s="61">
        <v>45815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13020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13020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45817</v>
      </c>
      <c r="AH5" s="70" t="s">
        <v>275</v>
      </c>
    </row>
    <row r="6" spans="1:34" ht="30" customHeight="1" x14ac:dyDescent="0.35"/>
  </sheetData>
  <sheetProtection algorithmName="SHA-512" hashValue="zHicaA/SeemGBcRDhFS/13+HBJCS7CCmqxjfapgkoRBMAfc/ZHcAFf6VlLSnhZkl6qNuM5b9r10E2tqDQDLHdA==" saltValue="5sDfWjscYuARZPYv5UpTW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Hootagalli</v>
      </c>
      <c r="C5" s="50" t="str">
        <f>IF('Fraud Investigation Report'!D5="", "", 'Fraud Investigation Report'!D5)</f>
        <v>KA3515</v>
      </c>
      <c r="D5" s="68" t="str">
        <f>IF(OR('Fraud Investigation Report'!R5="", 'Fraud Investigation Report'!R5=0), "", 'Fraud Investigation Report'!R5)</f>
        <v>Rasika A S</v>
      </c>
      <c r="E5" s="68" t="str">
        <f>IF(OR('Fraud Investigation Report'!T5="", 'Fraud Investigation Report'!T5=0), "", 'Fraud Investigation Report'!T5)</f>
        <v>SF0050189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FN25-26-00912</v>
      </c>
      <c r="H5" s="69">
        <f>IF(OR(ISNUMBER(SEARCH("Safe Locker Cash Siphoned Off",'Fraud Investigation Report'!W5)), ISNUMBER(SEARCH("Safe Locker Cash Siphoned Off",'Fraud Investigation Report'!X5))), 'Physical Cash at Safe'!$A$30, "")</f>
        <v>13020</v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13020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13020</v>
      </c>
      <c r="Q5" s="49">
        <v>0</v>
      </c>
      <c r="R5" s="84" t="s">
        <v>252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B25" sqref="B25:E2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250</v>
      </c>
      <c r="D4" s="41" t="s">
        <v>250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45815</v>
      </c>
      <c r="C6" s="18">
        <v>45814</v>
      </c>
      <c r="D6" s="18">
        <v>45815</v>
      </c>
      <c r="E6" s="19">
        <v>0.4236111111111111</v>
      </c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19749</v>
      </c>
      <c r="C18" s="23">
        <f>B18</f>
        <v>19749</v>
      </c>
      <c r="D18" s="27">
        <v>6729</v>
      </c>
      <c r="E18" s="28">
        <f>D18</f>
        <v>6729</v>
      </c>
    </row>
    <row r="19" spans="1:5" ht="14.5" x14ac:dyDescent="0.35">
      <c r="A19" s="29"/>
      <c r="B19" s="30" t="s">
        <v>76</v>
      </c>
      <c r="C19" s="31">
        <f>SUM(C10:C18)</f>
        <v>19749</v>
      </c>
      <c r="D19" s="30" t="s">
        <v>76</v>
      </c>
      <c r="E19" s="31">
        <f>SUM(E10:E18)</f>
        <v>6729</v>
      </c>
    </row>
    <row r="20" spans="1:5" ht="30" customHeight="1" x14ac:dyDescent="0.35">
      <c r="A20" s="163" t="s">
        <v>97</v>
      </c>
      <c r="B20" s="164"/>
      <c r="C20" s="32">
        <v>6729</v>
      </c>
      <c r="D20" s="33" t="s">
        <v>91</v>
      </c>
      <c r="E20" s="34"/>
    </row>
    <row r="21" spans="1:5" ht="30" customHeight="1" x14ac:dyDescent="0.35">
      <c r="A21" s="165" t="s">
        <v>88</v>
      </c>
      <c r="B21" s="166"/>
      <c r="C21" s="34">
        <v>0</v>
      </c>
      <c r="D21" s="33" t="s">
        <v>89</v>
      </c>
      <c r="E21" s="34"/>
    </row>
    <row r="22" spans="1:5" ht="30" customHeight="1" x14ac:dyDescent="0.35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5">
      <c r="A23" s="165" t="s">
        <v>79</v>
      </c>
      <c r="B23" s="166"/>
      <c r="C23" s="52">
        <f>(C19+C21)-(E20+E21)-E19</f>
        <v>13020</v>
      </c>
      <c r="D23" s="53" t="s">
        <v>215</v>
      </c>
      <c r="E23" s="34"/>
    </row>
    <row r="24" spans="1:5" ht="82.5" customHeight="1" x14ac:dyDescent="0.35">
      <c r="A24" s="33" t="s">
        <v>80</v>
      </c>
      <c r="B24" s="150" t="s">
        <v>271</v>
      </c>
      <c r="C24" s="150"/>
      <c r="D24" s="150"/>
      <c r="E24" s="150"/>
    </row>
    <row r="25" spans="1:5" ht="57.75" customHeight="1" x14ac:dyDescent="0.35">
      <c r="A25" s="36" t="s">
        <v>81</v>
      </c>
      <c r="B25" s="139" t="s">
        <v>272</v>
      </c>
      <c r="C25" s="139"/>
      <c r="D25" s="139"/>
      <c r="E25" s="139"/>
    </row>
    <row r="26" spans="1:5" ht="20.149999999999999" customHeight="1" x14ac:dyDescent="0.35">
      <c r="A26" s="144" t="s">
        <v>189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 t="s">
        <v>253</v>
      </c>
      <c r="B28" s="41" t="s">
        <v>251</v>
      </c>
      <c r="C28" s="43" t="s">
        <v>254</v>
      </c>
      <c r="D28" s="43" t="s">
        <v>244</v>
      </c>
      <c r="E28" s="79" t="s">
        <v>274</v>
      </c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2" t="s">
        <v>218</v>
      </c>
      <c r="E29" s="143"/>
    </row>
    <row r="30" spans="1:5" ht="40" customHeight="1" x14ac:dyDescent="0.35">
      <c r="A30" s="126">
        <v>13020</v>
      </c>
      <c r="B30" s="126">
        <v>0</v>
      </c>
      <c r="C30" s="127">
        <f>A30-B30</f>
        <v>13020</v>
      </c>
      <c r="D30" s="145" t="s">
        <v>191</v>
      </c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219</v>
      </c>
      <c r="B32" s="128" t="s">
        <v>261</v>
      </c>
      <c r="C32" s="37" t="s">
        <v>82</v>
      </c>
      <c r="D32" s="140" t="s">
        <v>266</v>
      </c>
      <c r="E32" s="141"/>
    </row>
    <row r="33" spans="1:5" ht="18" customHeight="1" x14ac:dyDescent="0.35">
      <c r="A33" s="37" t="s">
        <v>83</v>
      </c>
      <c r="B33" s="129" t="s">
        <v>262</v>
      </c>
      <c r="C33" s="39" t="s">
        <v>84</v>
      </c>
      <c r="D33" s="133" t="s">
        <v>267</v>
      </c>
      <c r="E33" s="134"/>
    </row>
    <row r="34" spans="1:5" ht="26" x14ac:dyDescent="0.35">
      <c r="A34" s="39" t="s">
        <v>220</v>
      </c>
      <c r="B34" s="128" t="s">
        <v>263</v>
      </c>
      <c r="C34" s="39" t="s">
        <v>221</v>
      </c>
      <c r="D34" s="135" t="s">
        <v>268</v>
      </c>
      <c r="E34" s="136"/>
    </row>
    <row r="35" spans="1:5" ht="26" x14ac:dyDescent="0.35">
      <c r="A35" s="39" t="s">
        <v>222</v>
      </c>
      <c r="B35" s="128" t="s">
        <v>264</v>
      </c>
      <c r="C35" s="39" t="s">
        <v>224</v>
      </c>
      <c r="D35" s="135" t="s">
        <v>269</v>
      </c>
      <c r="E35" s="136"/>
    </row>
    <row r="36" spans="1:5" ht="25.5" customHeight="1" x14ac:dyDescent="0.35">
      <c r="A36" s="39" t="s">
        <v>223</v>
      </c>
      <c r="B36" s="130" t="s">
        <v>265</v>
      </c>
      <c r="C36" s="39" t="s">
        <v>225</v>
      </c>
      <c r="D36" s="137" t="s">
        <v>270</v>
      </c>
      <c r="E36" s="138"/>
    </row>
    <row r="37" spans="1:5" ht="30" customHeight="1" x14ac:dyDescent="0.35"/>
    <row r="1048576" ht="21" hidden="1" customHeight="1" x14ac:dyDescent="0.35"/>
  </sheetData>
  <sheetProtection algorithmName="SHA-512" hashValue="0uzNOBEF3ucbxwyZjgUzEU/YhqiQ0y6ba77p4D63azsvMrP3UPjDlTOQyH9jUIYgb/7HvLYqmC1ZW2H5FuhPiw==" saltValue="gh/CvmYztlFmSELKQmEZ+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5">
    <dataValidation type="list" allowBlank="1" showInputMessage="1" showErrorMessage="1" sqref="E22" xr:uid="{419F75E1-4BBD-4288-8EE8-B90DC1F8B93E}">
      <formula1>"Available,Not Available"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4" ySplit="4" topLeftCell="H5" activePane="bottomRight" state="frozen"/>
      <selection pane="topRight" activeCell="E1" sqref="E1"/>
      <selection pane="bottomLeft" activeCell="A5" sqref="A5"/>
      <selection pane="bottomRight" activeCell="K5" sqref="K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81640625" style="13" customWidth="1"/>
    <col min="6" max="6" width="21.81640625" style="13" bestFit="1" customWidth="1"/>
    <col min="7" max="7" width="20.7265625" style="13" customWidth="1"/>
    <col min="8" max="8" width="20.81640625" style="13" customWidth="1"/>
    <col min="9" max="10" width="16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/>
      </c>
      <c r="C5" s="118" t="str">
        <f>IF('Loan Outstanding Report'!$H$5="", "", 'Loan Outstanding Report'!$H$5)</f>
        <v/>
      </c>
      <c r="D5" s="41"/>
      <c r="E5" s="65"/>
      <c r="F5" s="38"/>
      <c r="G5" s="49"/>
      <c r="H5" s="49"/>
      <c r="I5" s="119">
        <v>1234</v>
      </c>
      <c r="J5" s="119">
        <v>12345</v>
      </c>
      <c r="K5" s="119" t="s">
        <v>277</v>
      </c>
      <c r="L5" s="11" t="s">
        <v>278</v>
      </c>
      <c r="M5" s="65"/>
      <c r="N5" s="123"/>
      <c r="O5" s="123"/>
      <c r="P5" s="120" t="s">
        <v>139</v>
      </c>
      <c r="Q5" s="80"/>
      <c r="R5" s="123"/>
      <c r="S5" s="123"/>
      <c r="T5" s="123"/>
      <c r="U5" s="124" t="str">
        <f t="shared" ref="U5" si="0">IF(AND(ISBLANK(R5),ISBLANK(S5),ISBLANK(T5)),"",R5-(S5+T5))</f>
        <v/>
      </c>
      <c r="V5" s="116"/>
      <c r="W5" s="121"/>
    </row>
    <row r="6" spans="1:23" ht="2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UY/IQKkcBvSqB73w5f/YIBcrFw8t4/N4z+iP/N/2yTQmLAIQnmsypAZg875DKQr1QvW+682S0kXq9C3ehZ/qZg==" saltValue="rGebukB5A64fesYJJlMpSw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Q1" zoomScale="90" zoomScaleNormal="90" workbookViewId="0">
      <pane ySplit="4" topLeftCell="A5" activePane="bottomLeft" state="frozen"/>
      <selection pane="bottomLeft" activeCell="T5" sqref="T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23.453125" style="99" bestFit="1" customWidth="1"/>
    <col min="11" max="11" width="8.7265625" style="99" customWidth="1"/>
    <col min="12" max="12" width="13.1796875" style="99" bestFit="1" customWidth="1"/>
    <col min="13" max="13" width="20.54296875" style="99" bestFit="1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>
        <v>12345</v>
      </c>
      <c r="T5" s="84"/>
      <c r="U5" s="84"/>
      <c r="V5" s="84"/>
      <c r="W5" s="84"/>
      <c r="X5" s="38"/>
      <c r="Y5" s="84">
        <v>1234</v>
      </c>
      <c r="Z5" s="38" t="s">
        <v>277</v>
      </c>
      <c r="AA5" s="107"/>
      <c r="AB5" s="84"/>
      <c r="AC5" s="107"/>
      <c r="AD5" s="84"/>
      <c r="AE5" s="84"/>
      <c r="AF5" s="84"/>
      <c r="AG5" s="107"/>
      <c r="AH5" s="84"/>
      <c r="AI5" s="107"/>
      <c r="AJ5" s="84"/>
      <c r="AK5" s="84"/>
      <c r="AL5" s="107"/>
      <c r="AM5" s="84"/>
      <c r="AN5" s="111"/>
      <c r="AO5" s="111"/>
      <c r="AP5" s="111"/>
      <c r="AQ5" s="111"/>
      <c r="AR5" s="111"/>
      <c r="AS5" s="111"/>
      <c r="AT5" s="111"/>
      <c r="AU5" s="111"/>
      <c r="AV5" s="84"/>
      <c r="AW5" s="84"/>
      <c r="AX5" s="84"/>
      <c r="AY5" s="107"/>
      <c r="AZ5" s="84"/>
      <c r="BA5" s="84"/>
      <c r="BB5" s="84"/>
      <c r="BC5" s="84"/>
      <c r="BD5" s="107"/>
      <c r="BE5" s="84"/>
      <c r="BF5" s="38"/>
      <c r="BG5" s="84"/>
      <c r="BH5" s="131" t="s">
        <v>276</v>
      </c>
      <c r="BI5" s="38" t="s">
        <v>110</v>
      </c>
      <c r="BJ5" s="85">
        <v>45813</v>
      </c>
      <c r="BK5" s="84"/>
      <c r="BL5" s="38" t="s">
        <v>115</v>
      </c>
      <c r="BM5" s="114"/>
      <c r="BN5" s="115" t="s">
        <v>200</v>
      </c>
      <c r="BO5" s="84" t="s">
        <v>246</v>
      </c>
      <c r="BP5" s="84">
        <v>0</v>
      </c>
      <c r="BQ5" s="116" t="s">
        <v>112</v>
      </c>
      <c r="BR5" s="117" t="s">
        <v>246</v>
      </c>
    </row>
    <row r="6" spans="1:70" s="112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8tyj2cjAvzvtk78PXMWktaXj7HXlBEJYz1BmOYyUI8Hj4KdwXzB5aMDLByNQV+wmZ7OMGRCq0n8h4tnRCm0eBg==" saltValue="6UIrgEOYwWAkW6HrR2fUSg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2025-07-17T03:47:23Z</dcterms:modified>
</cp:coreProperties>
</file>