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3" documentId="13_ncr:1_{5604F5F2-33A6-4FAE-BD65-6D0EE42C5A68}" xr6:coauthVersionLast="47" xr6:coauthVersionMax="47" xr10:uidLastSave="{44318D30-B9D0-44C3-90CF-9D243D0E4BE2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3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<sst xmlns="http://schemas.openxmlformats.org/spreadsheetml/2006/main" count="308" uniqueCount="278">
  <si>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</si>
  <si>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</si>
  <si>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</si>
  <si>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</si>
  <si>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</si>
  <si>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</si>
  <si>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</si>
  <si>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</si>
  <si>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</si>
  <si>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</si>
  <si>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</si>
  <si>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</si>
  <si>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</si>
  <si>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</si>
  <si>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</si>
  <si>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</si>
  <si>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</si>
  <si>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</si>
  <si>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</si>
  <si>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</si>
  <si>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</si>
  <si>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</si>
  <si>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</si>
  <si>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</si>
  <si>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</si>
  <si>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</si>
  <si>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</si>
  <si>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</si>
  <si>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</si>
  <si>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</si>
  <si>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</si>
  <si>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</si>
  <si>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</si>
  <si>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</si>
  <si>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</si>
  <si>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</si>
  <si>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</si>
  <si>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</si>
  <si>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</si>
  <si>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</si>
  <si>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</si>
  <si>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</si>
  <si>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</si>
  <si>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</si>
  <si>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</si>
  <si>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</si>
  <si>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</si>
  <si>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</si>
  <si>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</si>
  <si>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</si>
  <si>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</si>
  <si>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</si>
  <si>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</si>
  <si>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</si>
  <si>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</si>
  <si>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</si>
  <si>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</si>
  <si>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</si>
  <si>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</si>
  <si>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</si>
  <si>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</si>
  <si>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</si>
  <si>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</si>
  <si>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</si>
  <si>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</si>
  <si>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</si>
  <si>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</si>
  <si>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</si>
  <si>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</si>
  <si>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</si>
  <si>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</si>
  <si>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</si>
  <si>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</si>
  <si>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</si>
  <si>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</si>
  <si>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</si>
  <si>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</si>
  <si>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</si>
  <si>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</si>
  <si>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</si>
  <si>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</si>
  <si>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</si>
  <si>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</si>
  <si>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</si>
  <si>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</si>
  <si>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</si>
  <si>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</si>
  <si>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</si>
  <si>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</si>
  <si>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</si>
  <si>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</si>
  <si>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</si>
  <si>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</si>
  <si>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</si>
  <si>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</si>
  <si>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</si>
  <si>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</si>
  <si>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</si>
  <si>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</si>
  <si>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</si>
  <si>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</si>
  <si>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</si>
  <si>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</si>
  <si>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</si>
  <si>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</si>
  <si>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</si>
  <si>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</si>
  <si>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</si>
  <si>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</si>
  <si>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</si>
  <si>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</si>
  <si>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</si>
  <si>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</si>
  <si>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</si>
  <si>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</si>
  <si>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</si>
  <si>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</si>
  <si>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</si>
  <si>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</si>
  <si>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</si>
  <si>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</si>
  <si>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</si>
  <si>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</si>
  <si>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</si>
  <si>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</si>
  <si>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</si>
  <si>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</si>
  <si>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</si>
  <si>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</si>
  <si>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</si>
  <si>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</si>
  <si>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</si>
  <si>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</si>
  <si>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</si>
  <si>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</si>
  <si>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</si>
  <si>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</si>
  <si>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</si>
  <si>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</si>
  <si>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</si>
  <si>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</si>
  <si>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</si>
  <si>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</si>
  <si>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</si>
  <si>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</si>
  <si>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</si>
  <si>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</si>
  <si>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</si>
  <si>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</si>
  <si>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</si>
  <si>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</si>
  <si>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</si>
  <si>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</si>
  <si>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</si>
  <si>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</si>
  <si>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</si>
  <si>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</si>
  <si>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</si>
  <si>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</si>
  <si>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</si>
  <si>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</si>
  <si>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</si>
  <si>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</si>
  <si>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</si>
  <si>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</si>
  <si>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</si>
  <si>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</si>
  <si>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</si>
  <si>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</si>
  <si>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</si>
  <si>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</si>
  <si>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</si>
  <si>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</si>
  <si>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</si>
  <si>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</si>
  <si>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</si>
  <si>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</si>
  <si>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</si>
  <si>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</si>
  <si>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</si>
  <si>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</si>
  <si>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</si>
  <si>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</si>
  <si>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</si>
  <si>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</si>
  <si>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</si>
  <si>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</si>
  <si>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</si>
  <si>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</si>
  <si>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</si>
  <si>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</si>
  <si>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</si>
  <si>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</si>
  <si>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</si>
  <si>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</si>
  <si>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</si>
  <si>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</si>
  <si>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</si>
  <si>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</si>
  <si>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</si>
  <si>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</si>
  <si>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</si>
  <si>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</si>
  <si>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</si>
  <si>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</si>
  <si>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</si>
  <si>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</si>
  <si>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</si>
  <si>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</si>
  <si>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</si>
  <si>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</si>
  <si>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</si>
  <si>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</si>
  <si>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</si>
  <si>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</si>
  <si>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</si>
  <si>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</si>
  <si>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</si>
  <si>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</si>
  <si>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</si>
  <si>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</si>
  <si>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</si>
  <si>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</si>
  <si>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</si>
  <si>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</si>
  <si>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</si>
  <si>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</si>
  <si>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</si>
  <si>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</si>
  <si>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</si>
  <si>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</si>
  <si>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</si>
  <si>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</si>
  <si>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</si>
  <si>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</si>
  <si>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</si>
  <si>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</si>
  <si>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</si>
  <si>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</si>
  <si>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</si>
  <si>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</si>
  <si>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</si>
  <si>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</si>
  <si>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</si>
  <si>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</si>
  <si>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</si>
  <si>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</si>
  <si>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RJ3865</t>
  </si>
  <si>
    <t>Taranagar</t>
  </si>
  <si>
    <t>JHUNJHUNU</t>
  </si>
  <si>
    <t>Dholpur</t>
  </si>
  <si>
    <t>Jodhpur</t>
  </si>
  <si>
    <t>Rajasthan</t>
  </si>
  <si>
    <t>Manish Kumar Saini</t>
  </si>
  <si>
    <t>SF0078033</t>
  </si>
  <si>
    <t>Branch Manager</t>
  </si>
  <si>
    <t>FN25-26-01005</t>
  </si>
  <si>
    <t>Dual Staff</t>
  </si>
  <si>
    <t>G1</t>
  </si>
  <si>
    <t>Manish Kumar</t>
  </si>
  <si>
    <t>SF0095686</t>
  </si>
  <si>
    <t>Branch Quality Manager</t>
  </si>
  <si>
    <t>Available &amp; Updated</t>
  </si>
  <si>
    <t>G2</t>
  </si>
  <si>
    <t>Parveen Kumar Sarowa</t>
  </si>
  <si>
    <t>SF0095316</t>
  </si>
  <si>
    <t>Loan Officer</t>
  </si>
  <si>
    <t>IA</t>
  </si>
  <si>
    <t>Mohammad Imityaj Gauri/SF0093749</t>
  </si>
  <si>
    <t>Anirudh Pareek/SF0085441</t>
  </si>
  <si>
    <t>Jitender Kumar Tyagi/SF0082658</t>
  </si>
  <si>
    <t>Suresh Kumar Yadav/SF0080719</t>
  </si>
  <si>
    <t>Suspended-Not Working</t>
  </si>
  <si>
    <t>Completed-Report Submitted</t>
  </si>
  <si>
    <t>FIR Not Filled</t>
  </si>
  <si>
    <t>1. During the cash verification of Taranagar branch FIMO opnening blance- 41259/-
2. Physical cash found at safe only Rs. 5/-
3. Today total deposit by branch team Rs. 11390/- (Rs. 10020/- 13-06-25 opning cash and 1370/- 13-06-25 Collecation amount.)
4. Total cash short found Rs. 31234/-</t>
  </si>
  <si>
    <t>As per BQM Manish Kumar/SF0095686 he is comeing in taranagar branch at 06:00 PM on date 06-06-2025 from jhunjhunu branch then he is found that Branch Manager Manish Kumar Saini/SF0078033 and Loan Officer Rajesh Singh/SF0086067 are run awy from branch  at morning time with branch 05-06-25 closing Rs. 31234/- and still BM and LO not coming at branch and dont deposit this amount.</t>
  </si>
  <si>
    <t>Dear Team,
Below is a detailed summary of the discrepancies observed during the recent cash verification at the Taranagar branch, along with recommended action steps.
1. Incident Overview
FIMO Opening Balance: Rs. 41,259
Physical Cash in Safe: Only Rs. 5 found
Total Deposit Made Today: Rs. 11,390
Rs. 10,020 from the opening cash on 13-06-25
Rs. 1,370 from the collection amount on 13-06-25
Identified Cash Shortfall: Rs. 31,234
Additional observation indicates that as per BQM Manish Kumar (SF0095686), who was scheduled to arrive at the Taranagar branch at 06:00 PM on 06-06-2025 from the Jhunjhunu branch, it was discovered that on 05-06-25 the branch closing amount of Rs. 31,234 was taken away by:
Branch Manager: Manish Kumar Saini (SF0078033)
Loan Officer: Rajesh Singh (SF0086067)
These executives have absconded, and the missing cash remains unreturned.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</si>
</sst>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Z1" zoomScaleNormal="100" workbookViewId="0">
      <pane ySplit="4" topLeftCell="A5" activePane="bottomLeft" state="frozen"/>
      <selection pane="bottomLeft" activeCell="AF5" sqref="AF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Taranagar</v>
      </c>
      <c r="D5" s="63" t="str">
        <f>IF('Physical Cash at Safe'!D28="Yes", 'Physical Cash at Safe'!A4, 'Borrower Wise Details'!C5)</f>
        <v>RJ3865</v>
      </c>
      <c r="E5" s="63" t="str">
        <f>IF(D5="", "", IF(ISBLANK('Loan Outstanding Report'!C5), IF('Physical Cash at Safe'!D28="Yes", 'Physical Cash at Safe'!A6, ""), 'Loan Outstanding Report'!C5))</f>
        <v>Rajasthan</v>
      </c>
      <c r="F5" s="63" t="str">
        <f>IF(D5="", "", IF(ISBLANK('Loan Outstanding Report'!D5), IF('Physical Cash at Safe'!D28="Yes", 'Physical Cash at Safe'!E4, ""), 'Loan Outstanding Report'!D5))</f>
        <v>Jodhpur</v>
      </c>
      <c r="G5" s="61">
        <v>45813</v>
      </c>
      <c r="H5" s="107" t="s">
        <v>267</v>
      </c>
      <c r="I5" s="61">
        <v>45820</v>
      </c>
      <c r="J5" s="74" t="str">
        <f>IF('Physical Cash at Safe'!D28="Yes",'Physical Cash at Safe'!E28,IF('Borrower Wise Details'!D5&lt;&gt;"",'Borrower Wise Details'!D5,""))</f>
        <v>FN25-26-01005</v>
      </c>
      <c r="K5" s="81">
        <v>0</v>
      </c>
      <c r="L5" s="82">
        <v>15617</v>
      </c>
      <c r="M5" s="82">
        <v>0</v>
      </c>
      <c r="N5" s="82" t="s">
        <v>268</v>
      </c>
      <c r="O5" s="82" t="s">
        <v>269</v>
      </c>
      <c r="P5" s="82" t="s">
        <v>270</v>
      </c>
      <c r="Q5" s="82" t="s">
        <v>271</v>
      </c>
      <c r="R5" s="75" t="str">
        <f>IF('Physical Cash at Safe'!$D$28="Yes", 'Physical Cash at Safe'!$A$28, IF('Borrower Wise Details'!F5&lt;&gt;"", 'Borrower Wise Details'!F5, ""))</f>
        <v>Manish Kumar Saini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SF0078033</v>
      </c>
      <c r="U5" s="77" t="s">
        <v>272</v>
      </c>
      <c r="V5" s="61">
        <v>45814</v>
      </c>
      <c r="W5" s="109" t="str">
        <f>IF('Physical Cash at Safe'!$D$28="Yes",
    "Safe Locker Cash Siphoned Off",
    IF('Borrower Wise Details'!$P$5&lt;&gt;"",'Borrower Wise Details'!$P$5,"")
)</f>
        <v>Safe Locker Cash Siphoned Off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273</v>
      </c>
      <c r="Z5" s="61">
        <v>45821</v>
      </c>
      <c r="AA5" s="61">
        <v>45821</v>
      </c>
      <c r="AB5" s="94" t="str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/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15617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15617</v>
      </c>
      <c r="AF5" s="62" t="str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/>
      </c>
      <c r="AG5" s="61">
        <v>45823</v>
      </c>
      <c r="AH5" s="70" t="s">
        <v>277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D5" sqref="D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Taranagar</v>
      </c>
      <c r="C5" s="50" t="str">
        <f>IF('Fraud Investigation Report'!D5="", "", 'Fraud Investigation Report'!D5)</f>
        <v>RJ3865</v>
      </c>
      <c r="D5" s="68" t="str">
        <f>IF(OR('Fraud Investigation Report'!R5="", 'Fraud Investigation Report'!R5=0), "", 'Fraud Investigation Report'!R5)</f>
        <v>Manish Kumar Saini</v>
      </c>
      <c r="E5" s="68" t="str">
        <f>IF(OR('Fraud Investigation Report'!T5="", 'Fraud Investigation Report'!T5=0), "", 'Fraud Investigation Report'!T5)</f>
        <v>SF0078033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FN25-26-01005</v>
      </c>
      <c r="H5" s="69">
        <f>IF(OR(ISNUMBER(SEARCH("Safe Locker Cash Siphoned Off",'Fraud Investigation Report'!W5)), ISNUMBER(SEARCH("Safe Locker Cash Siphoned Off",'Fraud Investigation Report'!X5))), 'Physical Cash at Safe'!$A$30, "")</f>
        <v>15617</v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15617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15617</v>
      </c>
      <c r="Q5" s="49"/>
      <c r="R5" s="84" t="s">
        <v>274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tabSelected="1" zoomScaleNormal="100" workbookViewId="0">
      <pane ySplit="2" topLeftCell="A3" activePane="bottomLeft" state="frozen"/>
      <selection pane="bottomLeft" activeCell="D36" sqref="D36:E36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7" t="s">
        <v>2</v>
      </c>
      <c r="B1" s="148"/>
      <c r="C1" s="148"/>
      <c r="D1" s="148"/>
      <c r="E1" s="149"/>
    </row>
    <row r="2" spans="1:5" ht="18" x14ac:dyDescent="0.35">
      <c r="A2" s="14"/>
      <c r="B2" s="150" t="s">
        <v>3</v>
      </c>
      <c r="C2" s="150"/>
      <c r="D2" s="150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247</v>
      </c>
      <c r="B4" s="41" t="s">
        <v>248</v>
      </c>
      <c r="C4" s="41" t="s">
        <v>249</v>
      </c>
      <c r="D4" s="41" t="s">
        <v>250</v>
      </c>
      <c r="E4" s="41" t="s">
        <v>251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252</v>
      </c>
      <c r="B6" s="18">
        <v>45821</v>
      </c>
      <c r="C6" s="18">
        <v>45820</v>
      </c>
      <c r="D6" s="18">
        <v>45821</v>
      </c>
      <c r="E6" s="19">
        <v>0.57638888888888884</v>
      </c>
    </row>
    <row r="7" spans="1:5" ht="15.6" x14ac:dyDescent="0.3">
      <c r="A7" s="151" t="s">
        <v>70</v>
      </c>
      <c r="B7" s="152"/>
      <c r="C7" s="152"/>
      <c r="D7" s="152"/>
      <c r="E7" s="152"/>
    </row>
    <row r="8" spans="1:5" ht="15" customHeight="1" x14ac:dyDescent="0.3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4" x14ac:dyDescent="0.3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>
        <v>1</v>
      </c>
      <c r="E17" s="23">
        <f t="shared" si="0"/>
        <v>5</v>
      </c>
    </row>
    <row r="18" spans="1:5" ht="14.4" x14ac:dyDescent="0.3">
      <c r="A18" s="26" t="s">
        <v>75</v>
      </c>
      <c r="B18" s="27">
        <v>41259</v>
      </c>
      <c r="C18" s="23">
        <f>B18</f>
        <v>41259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41259</v>
      </c>
      <c r="D19" s="30" t="s">
        <v>76</v>
      </c>
      <c r="E19" s="31">
        <f>SUM(E10:E18)</f>
        <v>5</v>
      </c>
    </row>
    <row r="20" spans="1:5" ht="30" customHeight="1" x14ac:dyDescent="0.3">
      <c r="A20" s="159" t="s">
        <v>97</v>
      </c>
      <c r="B20" s="160"/>
      <c r="C20" s="32">
        <v>10025</v>
      </c>
      <c r="D20" s="33" t="s">
        <v>91</v>
      </c>
      <c r="E20" s="34"/>
    </row>
    <row r="21" spans="1:5" ht="30" customHeight="1" x14ac:dyDescent="0.3">
      <c r="A21" s="161" t="s">
        <v>88</v>
      </c>
      <c r="B21" s="162"/>
      <c r="C21" s="34">
        <v>1370</v>
      </c>
      <c r="D21" s="33" t="s">
        <v>89</v>
      </c>
      <c r="E21" s="34">
        <v>11390</v>
      </c>
    </row>
    <row r="22" spans="1:5" ht="30" customHeight="1" x14ac:dyDescent="0.3">
      <c r="A22" s="161" t="s">
        <v>77</v>
      </c>
      <c r="B22" s="162"/>
      <c r="C22" s="34"/>
      <c r="D22" s="35" t="s">
        <v>78</v>
      </c>
      <c r="E22" s="34"/>
    </row>
    <row r="23" spans="1:5" ht="30" customHeight="1" x14ac:dyDescent="0.3">
      <c r="A23" s="161" t="s">
        <v>79</v>
      </c>
      <c r="B23" s="162"/>
      <c r="C23" s="52">
        <f>(C19+C21)-(E20+E21)-E19</f>
        <v>31234</v>
      </c>
      <c r="D23" s="53" t="s">
        <v>215</v>
      </c>
      <c r="E23" s="34"/>
    </row>
    <row r="24" spans="1:5" ht="82.5" customHeight="1" x14ac:dyDescent="0.3">
      <c r="A24" s="33" t="s">
        <v>80</v>
      </c>
      <c r="B24" s="146" t="s">
        <v>275</v>
      </c>
      <c r="C24" s="146"/>
      <c r="D24" s="146"/>
      <c r="E24" s="146"/>
    </row>
    <row r="25" spans="1:5" ht="57.75" customHeight="1" x14ac:dyDescent="0.3">
      <c r="A25" s="36" t="s">
        <v>81</v>
      </c>
      <c r="B25" s="135" t="s">
        <v>276</v>
      </c>
      <c r="C25" s="135"/>
      <c r="D25" s="135"/>
      <c r="E25" s="135"/>
    </row>
    <row r="26" spans="1:5" ht="20.100000000000001" customHeight="1" x14ac:dyDescent="0.3">
      <c r="A26" s="140" t="s">
        <v>189</v>
      </c>
      <c r="B26" s="140"/>
      <c r="C26" s="140"/>
      <c r="D26" s="140"/>
      <c r="E26" s="14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 t="s">
        <v>253</v>
      </c>
      <c r="B28" s="41" t="s">
        <v>254</v>
      </c>
      <c r="C28" s="43" t="s">
        <v>255</v>
      </c>
      <c r="D28" s="43" t="s">
        <v>244</v>
      </c>
      <c r="E28" s="79" t="s">
        <v>256</v>
      </c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38" t="s">
        <v>218</v>
      </c>
      <c r="E29" s="139"/>
    </row>
    <row r="30" spans="1:5" ht="40.049999999999997" customHeight="1" x14ac:dyDescent="0.3">
      <c r="A30" s="127">
        <v>15617</v>
      </c>
      <c r="B30" s="127">
        <v>0</v>
      </c>
      <c r="C30" s="128">
        <f>A30-B30</f>
        <v>15617</v>
      </c>
      <c r="D30" s="141" t="s">
        <v>191</v>
      </c>
      <c r="E30" s="142"/>
    </row>
    <row r="31" spans="1:5" ht="15" customHeight="1" x14ac:dyDescent="0.3">
      <c r="A31" s="143"/>
      <c r="B31" s="144"/>
      <c r="C31" s="144"/>
      <c r="D31" s="144"/>
      <c r="E31" s="145"/>
    </row>
    <row r="32" spans="1:5" ht="24.75" customHeight="1" x14ac:dyDescent="0.3">
      <c r="A32" s="37" t="s">
        <v>219</v>
      </c>
      <c r="B32" s="38" t="s">
        <v>257</v>
      </c>
      <c r="C32" s="37" t="s">
        <v>82</v>
      </c>
      <c r="D32" s="136" t="s">
        <v>262</v>
      </c>
      <c r="E32" s="137"/>
    </row>
    <row r="33" spans="1:5" ht="18" customHeight="1" x14ac:dyDescent="0.3">
      <c r="A33" s="37" t="s">
        <v>83</v>
      </c>
      <c r="B33" s="106" t="s">
        <v>258</v>
      </c>
      <c r="C33" s="39" t="s">
        <v>84</v>
      </c>
      <c r="D33" s="130" t="s">
        <v>263</v>
      </c>
      <c r="E33" s="131"/>
    </row>
    <row r="34" spans="1:5" ht="27.6" x14ac:dyDescent="0.3">
      <c r="A34" s="39" t="s">
        <v>220</v>
      </c>
      <c r="B34" s="38" t="s">
        <v>259</v>
      </c>
      <c r="C34" s="39" t="s">
        <v>221</v>
      </c>
      <c r="D34" s="132" t="s">
        <v>264</v>
      </c>
      <c r="E34" s="133"/>
    </row>
    <row r="35" spans="1:5" ht="27.6" x14ac:dyDescent="0.3">
      <c r="A35" s="39" t="s">
        <v>222</v>
      </c>
      <c r="B35" s="38" t="s">
        <v>260</v>
      </c>
      <c r="C35" s="39" t="s">
        <v>224</v>
      </c>
      <c r="D35" s="132" t="s">
        <v>265</v>
      </c>
      <c r="E35" s="133"/>
    </row>
    <row r="36" spans="1:5" ht="25.5" customHeight="1" x14ac:dyDescent="0.3">
      <c r="A36" s="39" t="s">
        <v>223</v>
      </c>
      <c r="B36" s="38" t="s">
        <v>261</v>
      </c>
      <c r="C36" s="39" t="s">
        <v>225</v>
      </c>
      <c r="D36" s="134" t="s">
        <v>266</v>
      </c>
      <c r="E36" s="134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K5" sqref="K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/>
      </c>
      <c r="C5" s="119" t="str">
        <f>IF('Loan Outstanding Report'!$H$5="", "", 'Loan Outstanding Report'!$H$5)</f>
        <v/>
      </c>
      <c r="D5" s="41"/>
      <c r="E5" s="65"/>
      <c r="F5" s="38"/>
      <c r="G5" s="49"/>
      <c r="H5" s="49"/>
      <c r="I5" s="120"/>
      <c r="J5" s="120"/>
      <c r="K5" s="120"/>
      <c r="L5" s="11"/>
      <c r="M5" s="65"/>
      <c r="N5" s="124"/>
      <c r="O5" s="124"/>
      <c r="P5" s="121"/>
      <c r="Q5" s="80"/>
      <c r="R5" s="124"/>
      <c r="S5" s="124"/>
      <c r="T5" s="124"/>
      <c r="U5" s="125" t="str">
        <f t="shared" ref="U5" si="0">IF(AND(ISBLANK(R5),ISBLANK(S5),ISBLANK(T5)),"",R5-(S5+T5))</f>
        <v/>
      </c>
      <c r="V5" s="117"/>
      <c r="W5" s="122"/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Q5" activePane="bottomRight" state="frozen"/>
      <selection pane="topRight" activeCell="Q1" sqref="Q1"/>
      <selection pane="bottomLeft" activeCell="A5" sqref="A5"/>
      <selection pane="bottomRight" activeCell="G5" sqref="G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/>
      <c r="C5" s="38"/>
      <c r="D5" s="38"/>
      <c r="E5" s="38"/>
      <c r="F5" s="38"/>
      <c r="G5" s="84"/>
      <c r="H5" s="38"/>
      <c r="I5" s="84"/>
      <c r="J5" s="38"/>
      <c r="K5" s="84"/>
      <c r="L5" s="84"/>
      <c r="M5" s="38"/>
      <c r="N5" s="84"/>
      <c r="O5" s="84"/>
      <c r="P5" s="84"/>
      <c r="Q5" s="38"/>
      <c r="R5" s="38"/>
      <c r="S5" s="84"/>
      <c r="T5" s="84"/>
      <c r="U5" s="84"/>
      <c r="V5" s="84"/>
      <c r="W5" s="84"/>
      <c r="X5" s="38"/>
      <c r="Y5" s="84"/>
      <c r="Z5" s="38"/>
      <c r="AA5" s="108"/>
      <c r="AB5" s="84"/>
      <c r="AC5" s="108"/>
      <c r="AD5" s="84"/>
      <c r="AE5" s="84"/>
      <c r="AF5" s="84"/>
      <c r="AG5" s="108"/>
      <c r="AH5" s="84"/>
      <c r="AI5" s="108"/>
      <c r="AJ5" s="84"/>
      <c r="AK5" s="84"/>
      <c r="AL5" s="108"/>
      <c r="AM5" s="84"/>
      <c r="AN5" s="112"/>
      <c r="AO5" s="112"/>
      <c r="AP5" s="112"/>
      <c r="AQ5" s="112"/>
      <c r="AR5" s="112"/>
      <c r="AS5" s="112"/>
      <c r="AT5" s="112"/>
      <c r="AU5" s="112"/>
      <c r="AV5" s="84"/>
      <c r="AW5" s="84"/>
      <c r="AX5" s="84"/>
      <c r="AY5" s="108"/>
      <c r="AZ5" s="84"/>
      <c r="BA5" s="84"/>
      <c r="BB5" s="84"/>
      <c r="BC5" s="84"/>
      <c r="BD5" s="108"/>
      <c r="BE5" s="84"/>
      <c r="BF5" s="38"/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Om Prakash Sharma</cp:lastModifiedBy>
  <cp:lastPrinted>2025-05-06T06:37:39Z</cp:lastPrinted>
  <dcterms:created xsi:type="dcterms:W3CDTF">2023-04-07T11:05:50Z</dcterms:created>
  <dcterms:modified xsi:type="dcterms:W3CDTF">2025-06-15T05:34:53Z</dcterms:modified>
</cp:coreProperties>
</file>