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vishalkumar_singh_spandanasphoorty_com/Documents/Desktop/"/>
    </mc:Choice>
  </mc:AlternateContent>
  <xr:revisionPtr revIDLastSave="23" documentId="8_{86152997-5CAE-4F42-8C65-F2A28676E833}" xr6:coauthVersionLast="47" xr6:coauthVersionMax="47" xr10:uidLastSave="{DA4925B0-2069-4FBD-A5C7-8A77A8CDE9D7}"/>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13" i="20" l="1"/>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<sst xmlns="http://schemas.openxmlformats.org/spreadsheetml/2006/main" count="349" uniqueCount="303">
  <si>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</si>
  <si>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</si>
  <si>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</si>
  <si>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</si>
  <si>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</si>
  <si>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</si>
  <si>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</si>
  <si>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</si>
  <si>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</si>
  <si>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</si>
  <si>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</si>
  <si>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</si>
  <si>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</si>
  <si>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</si>
  <si>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</si>
  <si>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</si>
  <si>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</si>
  <si>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</si>
  <si>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</si>
  <si>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</si>
  <si>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</si>
  <si>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</si>
  <si>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</si>
  <si>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</si>
  <si>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</si>
  <si>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</si>
  <si>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</si>
  <si>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</si>
  <si>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</si>
  <si>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</si>
  <si>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</si>
  <si>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</si>
  <si>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</si>
  <si>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</si>
  <si>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</si>
  <si>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</si>
  <si>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</si>
  <si>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</si>
  <si>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</si>
  <si>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</si>
  <si>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</si>
  <si>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</si>
  <si>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</si>
  <si>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</si>
  <si>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</si>
  <si>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</si>
  <si>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</si>
  <si>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</si>
  <si>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</si>
  <si>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</si>
  <si>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</si>
  <si>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</si>
  <si>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</si>
  <si>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</si>
  <si>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</si>
  <si>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</si>
  <si>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</si>
  <si>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</si>
  <si>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</si>
  <si>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</si>
  <si>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</si>
  <si>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</si>
  <si>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</si>
  <si>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</si>
  <si>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</si>
  <si>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</si>
  <si>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</si>
  <si>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</si>
  <si>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</si>
  <si>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</si>
  <si>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</si>
  <si>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</si>
  <si>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</si>
  <si>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</si>
  <si>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</si>
  <si>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</si>
  <si>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</si>
  <si>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</si>
  <si>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</si>
  <si>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</si>
  <si>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</si>
  <si>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</si>
  <si>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</si>
  <si>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</si>
  <si>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</si>
  <si>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</si>
  <si>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</si>
  <si>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</si>
  <si>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</si>
  <si>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</si>
  <si>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</si>
  <si>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</si>
  <si>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</si>
  <si>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</si>
  <si>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</si>
  <si>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</si>
  <si>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</si>
  <si>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</si>
  <si>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</si>
  <si>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</si>
  <si>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</si>
  <si>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</si>
  <si>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</si>
  <si>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</si>
  <si>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</si>
  <si>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</si>
  <si>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</si>
  <si>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</si>
  <si>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</si>
  <si>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</si>
  <si>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</si>
  <si>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</si>
  <si>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</si>
  <si>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</si>
  <si>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</si>
  <si>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</si>
  <si>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</si>
  <si>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</si>
  <si>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</si>
  <si>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</si>
  <si>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</si>
  <si>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</si>
  <si>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</si>
  <si>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</si>
  <si>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</si>
  <si>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</si>
  <si>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</si>
  <si>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</si>
  <si>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</si>
  <si>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</si>
  <si>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</si>
  <si>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</si>
  <si>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</si>
  <si>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</si>
  <si>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</si>
  <si>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</si>
  <si>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</si>
  <si>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</si>
  <si>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</si>
  <si>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</si>
  <si>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</si>
  <si>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</si>
  <si>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</si>
  <si>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</si>
  <si>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</si>
  <si>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</si>
  <si>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</si>
  <si>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</si>
  <si>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</si>
  <si>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</si>
  <si>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</si>
  <si>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</si>
  <si>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</si>
  <si>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</si>
  <si>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</si>
  <si>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</si>
  <si>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</si>
  <si>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</si>
  <si>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</si>
  <si>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</si>
  <si>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</si>
  <si>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</si>
  <si>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</si>
  <si>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</si>
  <si>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</si>
  <si>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</si>
  <si>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</si>
  <si>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</si>
  <si>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</si>
  <si>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</si>
  <si>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</si>
  <si>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</si>
  <si>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</si>
  <si>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</si>
  <si>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</si>
  <si>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</si>
  <si>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</si>
  <si>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</si>
  <si>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</si>
  <si>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</si>
  <si>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</si>
  <si>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</si>
  <si>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</si>
  <si>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</si>
  <si>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</si>
  <si>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</si>
  <si>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</si>
  <si>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</si>
  <si>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</si>
  <si>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</si>
  <si>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</si>
  <si>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</si>
  <si>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</si>
  <si>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</si>
  <si>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</si>
  <si>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</si>
  <si>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</si>
  <si>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</si>
  <si>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</si>
  <si>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</si>
  <si>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</si>
  <si>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</si>
  <si>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</si>
  <si>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</si>
  <si>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</si>
  <si>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</si>
  <si>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</si>
  <si>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</si>
  <si>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</si>
  <si>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</si>
  <si>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</si>
  <si>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</si>
  <si>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</si>
  <si>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</si>
  <si>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</si>
  <si>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</si>
  <si>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</si>
  <si>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</si>
  <si>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</si>
  <si>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</si>
  <si>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</si>
  <si>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</si>
  <si>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</si>
  <si>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</si>
  <si>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</si>
  <si>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</si>
  <si>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</si>
  <si>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</si>
  <si>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</si>
  <si>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</si>
  <si>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</si>
  <si>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</si>
  <si>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</si>
  <si>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</si>
  <si>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</si>
  <si>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</si>
  <si>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</si>
  <si>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</si>
  <si>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</si>
  <si>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</si>
  <si>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</si>
  <si>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</si>
  <si>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</si>
  <si>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</si>
  <si>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</si>
  <si>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</si>
  <si>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</si>
  <si>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</si>
  <si>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</si>
  <si>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Bihar-2</t>
  </si>
  <si>
    <t>Gaya</t>
  </si>
  <si>
    <t>Aurangabad(BH)</t>
  </si>
  <si>
    <t>Amba</t>
  </si>
  <si>
    <t>BH3940</t>
  </si>
  <si>
    <t>Amba 2</t>
  </si>
  <si>
    <t>Kojhi</t>
  </si>
  <si>
    <t>SF0084701</t>
  </si>
  <si>
    <t>Sujeet Kumar</t>
  </si>
  <si>
    <t>586414</t>
  </si>
  <si>
    <t>1057982</t>
  </si>
  <si>
    <t>Chetana</t>
  </si>
  <si>
    <t>SID951374856202</t>
  </si>
  <si>
    <t>SC</t>
  </si>
  <si>
    <t>HINDU</t>
  </si>
  <si>
    <t>Agriculture &amp; Farming</t>
  </si>
  <si>
    <t>PUNAM KUMARI</t>
  </si>
  <si>
    <t>10-Nov-2023</t>
  </si>
  <si>
    <t>09</t>
  </si>
  <si>
    <t>4</t>
  </si>
  <si>
    <t>5 Yrs</t>
  </si>
  <si>
    <t>30 Aug 2020</t>
  </si>
  <si>
    <t>&gt; 4 to 6 Years</t>
  </si>
  <si>
    <t>09-Dec-2023</t>
  </si>
  <si>
    <t>25-Apr-2025</t>
  </si>
  <si>
    <t>Open</t>
  </si>
  <si>
    <t>8210895742</t>
  </si>
  <si>
    <t>Anug Kumar/SF0097354</t>
  </si>
  <si>
    <t>Rajkant Kumar</t>
  </si>
  <si>
    <t xml:space="preserve">Creadit Assistant </t>
  </si>
  <si>
    <t>SF0058560</t>
  </si>
  <si>
    <t>Aurangabad(Bh)</t>
  </si>
  <si>
    <t>Bihar</t>
  </si>
  <si>
    <t>Dual Staff</t>
  </si>
  <si>
    <t>G-2</t>
  </si>
  <si>
    <t>Dinesh Kumar</t>
  </si>
  <si>
    <t>SF0070294</t>
  </si>
  <si>
    <t>Credit Assistant</t>
  </si>
  <si>
    <t>Available &amp; Updated</t>
  </si>
  <si>
    <t>G-1</t>
  </si>
  <si>
    <t>Robin Kumar</t>
  </si>
  <si>
    <t>SF0077287</t>
  </si>
  <si>
    <t>Branch Quality Manager</t>
  </si>
  <si>
    <t>Complaint Lodged</t>
  </si>
  <si>
    <t>CSS</t>
  </si>
  <si>
    <t>Ravish Kumar/SF0077095</t>
  </si>
  <si>
    <t>Akash Kumar/SF0031337</t>
  </si>
  <si>
    <t>Ravi Ranjan Kumar/SF0072744</t>
  </si>
  <si>
    <t>Saket Nath Thakur/SF0062081</t>
  </si>
  <si>
    <t>Absconding</t>
  </si>
  <si>
    <t>Completed-Report Submitted</t>
  </si>
  <si>
    <t>1) She has a loan of Rs-65959 (loan ID-348562716) with a EMI amount of Rs-3400 &amp; she was continue paying her installment of 15 EMIs from Aug 2022 to Oct 2023.
2) Lo-Rajkant Kumar convert her loan(loan ID-348562716) into of Rs-73000 without informing borrower on dated-10-11-2023(loan ID-353608866) with a  EMI amount of Rs-3900.
3) Borrower got amount after deduction of previous loan of Rs-40000/- in her bank account.
4) Borrower did not want to continue EMI of loan(loan ID-353608866) amount Rs-73000 so she return her loan amount ((loan ID-353608866)) of Rs-40000 which was transfere in her bank account by HO but LO-Rajkant Kumar not accounted rs-40000 in her loan account.
5) Borrower again start her EMI of previous loan(loan ID-348562716) with a EMI amount of Rs-3400 &amp; she completed remaining 9 installmets from Nov 2023 to Jul 2024.(3400*9=30600/-)
6) Lo-RaJkant Kumar collected 08 EMI from borrower of (Rs-3400*8=27200) &amp; posted 7 EMI from Dec 2024 to Jun 2024 of Rs-3900 in loan(loan ID-353608866) with adding from his side of rs-500.(3900*7=27300/-)
7) finally LO-Rajkant Kumar total collected from borrower (Rs-40000+3400*8= 67200/-) but posted only 3900*7=27300 and remaing amount of Rs-39900/- used himself.
8) When the first complaint registered against him than HO posted an amount of Rs-12700/- on date 25-04-2025 on her loan(loan ID-353608866) but as per the total amount recived by Rajkant still pending to post of Rs-27200/-.</t>
  </si>
  <si>
    <t>#) Complaint raised by borrower to css. Post verification it is observed that already 02 time css complaint raised by the same borrower and report has been already published. Borrower details are mentioned bellow.
1) She has a loan of Rs-65959 (loan ID-348562716) with a EMI amount of Rs-3400 &amp; she was continue paying her installment of 15 EMIs from Aug 2022 to Oct 2023.
2) Lo-Rajkant Kumar convert her loan(loan ID-348562716) into of Rs-73000 without informing borrower on dated-10-11-2023(loan ID-353608866) with a  EMI amount of Rs-3900.
3) Borrower got amount after deduction of previous loan of Rs-40000/- in her bank account.
4) Borrower did not want to continue EMI of loan(loan ID-353608866) amount Rs-73000 so she return her loan amount ((loan ID-353608866)) of Rs-40000 which was transfere in her bank account by HO but LO-Rajkant Kumar not accounted rs-40000 in her loan account.
5) Borrower again start her EMI of previous loan(loan ID-348562716) with a EMI amount of Rs-3400 &amp; she completed remaining 9 installmets from Nov 2023 to Jul 2024.(3400*9=30600/-)
6) Lo-RaJkant Kumar collected 08 EMI from borrower of (Rs-3400*8=27200) &amp; posted 7 EMI from Dec 2024 to Jun 2024 of Rs-3900 in loan(loan ID-353608866) with adding from his side of rs-500.(3900*7=27300/-)
7) finally LO-Rajkant Kumar total collected from borrower (Rs-40000+3400*8= 67200/-) but posted only 3900*7=27300 and remaing amount of Rs-39900/- used himself.
8) When the first complaint registered against him than HO posted an amount of Rs-12700/- on date 25-04-2025 on her loan(loan ID-353608866) but as per the total amount recived by Rajkant still pending to post of Rs-27200/-.</t>
  </si>
  <si>
    <t>FN25-26-01381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</si>
</sst>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W1" zoomScaleNormal="100" workbookViewId="0">
      <pane ySplit="4" topLeftCell="A5" activePane="bottomLeft" state="frozen"/>
      <selection pane="bottomLeft" activeCell="M5" sqref="M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BH3940</v>
      </c>
      <c r="D5" s="63" t="str">
        <f>IF('Physical Cash at Safe'!D28="Yes", 'Physical Cash at Safe'!A4, 'Borrower Wise Details'!C5)</f>
        <v>Amba 2</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Gaya</v>
      </c>
      <c r="G5" s="61">
        <v>45833</v>
      </c>
      <c r="H5" s="107" t="s">
        <v>293</v>
      </c>
      <c r="I5" s="61">
        <v>45852</v>
      </c>
      <c r="J5" s="74" t="str">
        <f>IF('Physical Cash at Safe'!D28="Yes",'Physical Cash at Safe'!E28,IF('Borrower Wise Details'!D5&lt;&gt;"",'Borrower Wise Details'!D5,""))</f>
        <v>FN25-26-01381</v>
      </c>
      <c r="K5" s="81">
        <v>1</v>
      </c>
      <c r="L5" s="82">
        <v>27200</v>
      </c>
      <c r="M5" s="82">
        <v>0</v>
      </c>
      <c r="N5" s="82" t="s">
        <v>294</v>
      </c>
      <c r="O5" s="82" t="s">
        <v>295</v>
      </c>
      <c r="P5" s="82" t="s">
        <v>296</v>
      </c>
      <c r="Q5" s="82" t="s">
        <v>297</v>
      </c>
      <c r="R5" s="75" t="str">
        <f>IF('Physical Cash at Safe'!$D$28="Yes", 'Physical Cash at Safe'!$A$28, IF('Borrower Wise Details'!F5&lt;&gt;"", 'Borrower Wise Details'!F5, ""))</f>
        <v>Rajkant Kumar</v>
      </c>
      <c r="S5" s="74" t="str">
        <f>IF('Physical Cash at Safe'!$D$28="Yes", 'Physical Cash at Safe'!$C$28, IF('Borrower Wise Details'!H5&lt;&gt;"", 'Borrower Wise Details'!H5, ""))</f>
        <v xml:space="preserve">Creadit Assistant </v>
      </c>
      <c r="T5" s="74" t="str">
        <f>IF('Physical Cash at Safe'!$D$28="Yes", 'Physical Cash at Safe'!$B$28, IF('Borrower Wise Details'!G5&lt;&gt;"", 'Borrower Wise Details'!G5, ""))</f>
        <v>SF0058560</v>
      </c>
      <c r="U5" s="77" t="s">
        <v>298</v>
      </c>
      <c r="V5" s="61">
        <v>45472</v>
      </c>
      <c r="W5" s="109" t="str">
        <f>IF('Physical Cash at Safe'!$D$28="Yes",
    "Safe Locker Cash Siphoned Off",
    IF('Borrower Wise Details'!$P$5&lt;&gt;"",'Borrower Wise Details'!$P$5,"")
)</f>
        <v>Disbursed Amount Recollected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299</v>
      </c>
      <c r="Z5" s="61">
        <v>45853</v>
      </c>
      <c r="AA5" s="61">
        <v>45853</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67200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40000</v>
      </c>
      <c r="AE5" s="126">
        <f>IF(AND(AC5="", AD5=""), "", IF(AD5="", AC5, AC5 - IF(ISNUMBER(AD5), AD5, 0)))</f>
        <v>27200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45853</v>
      </c>
      <c r="AH5" s="70" t="s">
        <v>301</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BH3940</v>
      </c>
      <c r="C5" s="50" t="str">
        <f>IF('Fraud Investigation Report'!D5="", "", 'Fraud Investigation Report'!D5)</f>
        <v>Amba 2</v>
      </c>
      <c r="D5" s="68" t="str">
        <f>IF(OR('Fraud Investigation Report'!R5="", 'Fraud Investigation Report'!R5=0), "", 'Fraud Investigation Report'!R5)</f>
        <v>Rajkant Kumar</v>
      </c>
      <c r="E5" s="68" t="str">
        <f>IF(OR('Fraud Investigation Report'!T5="", 'Fraud Investigation Report'!T5=0), "", 'Fraud Investigation Report'!T5)</f>
        <v>SF0058560</v>
      </c>
      <c r="F5" s="68" t="str">
        <f>IF(OR('Fraud Investigation Report'!S5="", 'Fraud Investigation Report'!S5=0), "", 'Fraud Investigation Report'!S5)</f>
        <v xml:space="preserve">Creadit Assistant </v>
      </c>
      <c r="G5" s="50" t="str">
        <f>IF('Fraud Investigation Report'!J5="", "", 'Fraud Investigation Report'!J5)</f>
        <v>FN25-26-01381</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f>IF(OR(ISNUMBER(SEARCH("Disbursed Amount Recollected",'Fraud Investigation Report'!W5)), ISNUMBER(SEARCH("Disbursed Amount Recollected",'Fraud Investigation Report'!X5))),
    SUMIFS('Borrower Wise Details'!$R$5:$R$1004, 'Borrower Wise Details'!$P$5:$P$1004, "Disbursed Amount Recollected"),
    ""
)</f>
        <v>67200</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67200</v>
      </c>
      <c r="O5" s="69">
        <f>IF('Fraud Investigation Report'!AD5="", "", 'Fraud Investigation Report'!AD5)</f>
        <v>40000</v>
      </c>
      <c r="P5" s="126">
        <f>IF(AND(N5="", O5=""), "", IF(O5="", N5, N5 - IF(ISNUMBER(O5), O5, 0)))</f>
        <v>27200</v>
      </c>
      <c r="Q5" s="49"/>
      <c r="R5" s="84" t="s">
        <v>292</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C20" sqref="C20"/>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t="s">
        <v>253</v>
      </c>
      <c r="B4" s="41" t="s">
        <v>254</v>
      </c>
      <c r="C4" s="41" t="s">
        <v>252</v>
      </c>
      <c r="D4" s="41" t="s">
        <v>280</v>
      </c>
      <c r="E4" s="41" t="s">
        <v>250</v>
      </c>
    </row>
    <row r="5" spans="1:5" ht="35.25" customHeight="1" x14ac:dyDescent="0.3">
      <c r="A5" s="17" t="s">
        <v>5</v>
      </c>
      <c r="B5" s="17" t="s">
        <v>99</v>
      </c>
      <c r="C5" s="17" t="s">
        <v>217</v>
      </c>
      <c r="D5" s="17" t="s">
        <v>100</v>
      </c>
      <c r="E5" s="17" t="s">
        <v>69</v>
      </c>
    </row>
    <row r="6" spans="1:5" ht="25.5" customHeight="1" x14ac:dyDescent="0.3">
      <c r="A6" s="42" t="s">
        <v>281</v>
      </c>
      <c r="B6" s="18">
        <v>45853</v>
      </c>
      <c r="C6" s="18">
        <v>45852</v>
      </c>
      <c r="D6" s="18">
        <v>45853</v>
      </c>
      <c r="E6" s="19">
        <v>0.27083333333333331</v>
      </c>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v>84</v>
      </c>
      <c r="C11" s="23">
        <f>B11*A11</f>
        <v>42000</v>
      </c>
      <c r="D11" s="25">
        <v>84</v>
      </c>
      <c r="E11" s="23">
        <f t="shared" ref="E11:E17" si="0">D11*A11</f>
        <v>42000</v>
      </c>
    </row>
    <row r="12" spans="1:5" ht="14.4" x14ac:dyDescent="0.3">
      <c r="A12" s="24">
        <v>200</v>
      </c>
      <c r="B12" s="25">
        <v>56</v>
      </c>
      <c r="C12" s="23">
        <f>B12*A12</f>
        <v>11200</v>
      </c>
      <c r="D12" s="25">
        <v>56</v>
      </c>
      <c r="E12" s="23">
        <f t="shared" si="0"/>
        <v>11200</v>
      </c>
    </row>
    <row r="13" spans="1:5" ht="14.4" x14ac:dyDescent="0.3">
      <c r="A13" s="24">
        <v>100</v>
      </c>
      <c r="B13" s="25">
        <v>45</v>
      </c>
      <c r="C13" s="23">
        <f t="shared" ref="C13:C17" si="1">B13*A13</f>
        <v>4500</v>
      </c>
      <c r="D13" s="25">
        <v>45</v>
      </c>
      <c r="E13" s="23">
        <f t="shared" si="0"/>
        <v>4500</v>
      </c>
    </row>
    <row r="14" spans="1:5" ht="14.4" x14ac:dyDescent="0.3">
      <c r="A14" s="24">
        <v>50</v>
      </c>
      <c r="B14" s="25">
        <v>3</v>
      </c>
      <c r="C14" s="23">
        <f t="shared" si="1"/>
        <v>150</v>
      </c>
      <c r="D14" s="25">
        <v>3</v>
      </c>
      <c r="E14" s="23">
        <f t="shared" si="0"/>
        <v>150</v>
      </c>
    </row>
    <row r="15" spans="1:5" ht="14.4" x14ac:dyDescent="0.3">
      <c r="A15" s="24">
        <v>20</v>
      </c>
      <c r="B15" s="25">
        <v>4</v>
      </c>
      <c r="C15" s="23">
        <f t="shared" si="1"/>
        <v>80</v>
      </c>
      <c r="D15" s="25">
        <v>4</v>
      </c>
      <c r="E15" s="23">
        <f t="shared" si="0"/>
        <v>80</v>
      </c>
    </row>
    <row r="16" spans="1:5" ht="14.4" x14ac:dyDescent="0.3">
      <c r="A16" s="24">
        <v>10</v>
      </c>
      <c r="B16" s="25">
        <v>1</v>
      </c>
      <c r="C16" s="23">
        <f t="shared" si="1"/>
        <v>10</v>
      </c>
      <c r="D16" s="25">
        <v>1</v>
      </c>
      <c r="E16" s="23">
        <f t="shared" si="0"/>
        <v>10</v>
      </c>
    </row>
    <row r="17" spans="1:5" ht="14.4" x14ac:dyDescent="0.3">
      <c r="A17" s="24">
        <v>5</v>
      </c>
      <c r="B17" s="25">
        <v>0</v>
      </c>
      <c r="C17" s="23">
        <f t="shared" si="1"/>
        <v>0</v>
      </c>
      <c r="D17" s="25">
        <v>0</v>
      </c>
      <c r="E17" s="23">
        <f t="shared" si="0"/>
        <v>0</v>
      </c>
    </row>
    <row r="18" spans="1:5" ht="14.4" x14ac:dyDescent="0.3">
      <c r="A18" s="26" t="s">
        <v>75</v>
      </c>
      <c r="B18" s="27">
        <v>5</v>
      </c>
      <c r="C18" s="23">
        <f>B18</f>
        <v>5</v>
      </c>
      <c r="D18" s="27">
        <v>5</v>
      </c>
      <c r="E18" s="28">
        <f>D18</f>
        <v>5</v>
      </c>
    </row>
    <row r="19" spans="1:5" ht="14.4" x14ac:dyDescent="0.3">
      <c r="A19" s="29"/>
      <c r="B19" s="30" t="s">
        <v>76</v>
      </c>
      <c r="C19" s="31">
        <f>SUM(C10:C18)</f>
        <v>57945</v>
      </c>
      <c r="D19" s="30" t="s">
        <v>76</v>
      </c>
      <c r="E19" s="31">
        <f>SUM(E10:E18)</f>
        <v>57945</v>
      </c>
    </row>
    <row r="20" spans="1:5" ht="30" customHeight="1" x14ac:dyDescent="0.3">
      <c r="A20" s="160" t="s">
        <v>97</v>
      </c>
      <c r="B20" s="161"/>
      <c r="C20" s="32">
        <v>57945</v>
      </c>
      <c r="D20" s="33" t="s">
        <v>91</v>
      </c>
      <c r="E20" s="34">
        <v>0</v>
      </c>
    </row>
    <row r="21" spans="1:5" ht="30" customHeight="1" x14ac:dyDescent="0.3">
      <c r="A21" s="162" t="s">
        <v>88</v>
      </c>
      <c r="B21" s="163"/>
      <c r="C21" s="34">
        <v>0</v>
      </c>
      <c r="D21" s="33" t="s">
        <v>89</v>
      </c>
      <c r="E21" s="34">
        <v>0</v>
      </c>
    </row>
    <row r="22" spans="1:5" ht="30" customHeight="1" x14ac:dyDescent="0.3">
      <c r="A22" s="162" t="s">
        <v>77</v>
      </c>
      <c r="B22" s="163"/>
      <c r="C22" s="34">
        <v>0</v>
      </c>
      <c r="D22" s="35" t="s">
        <v>78</v>
      </c>
      <c r="E22" s="34"/>
    </row>
    <row r="23" spans="1:5" ht="30" customHeight="1" x14ac:dyDescent="0.3">
      <c r="A23" s="162" t="s">
        <v>79</v>
      </c>
      <c r="B23" s="163"/>
      <c r="C23" s="52">
        <f>(C19+C21)-(E20+E21)-E19</f>
        <v>0</v>
      </c>
      <c r="D23" s="53" t="s">
        <v>216</v>
      </c>
      <c r="E23" s="34"/>
    </row>
    <row r="24" spans="1:5" ht="82.5" customHeight="1" x14ac:dyDescent="0.3">
      <c r="A24" s="33" t="s">
        <v>80</v>
      </c>
      <c r="B24" s="147"/>
      <c r="C24" s="147"/>
      <c r="D24" s="147"/>
      <c r="E24" s="147"/>
    </row>
    <row r="25" spans="1:5" ht="57.75" customHeight="1" x14ac:dyDescent="0.3">
      <c r="A25" s="36" t="s">
        <v>81</v>
      </c>
      <c r="B25" s="136"/>
      <c r="C25" s="136"/>
      <c r="D25" s="136"/>
      <c r="E25" s="136"/>
    </row>
    <row r="26" spans="1:5" ht="20.100000000000001" customHeight="1" x14ac:dyDescent="0.3">
      <c r="A26" s="141" t="s">
        <v>190</v>
      </c>
      <c r="B26" s="141"/>
      <c r="C26" s="141"/>
      <c r="D26" s="141"/>
      <c r="E26" s="14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39" t="s">
        <v>219</v>
      </c>
      <c r="E29" s="140"/>
    </row>
    <row r="30" spans="1:5" ht="40.049999999999997" customHeight="1" x14ac:dyDescent="0.3">
      <c r="A30" s="127"/>
      <c r="B30" s="127"/>
      <c r="C30" s="128">
        <f>A30-B30</f>
        <v>0</v>
      </c>
      <c r="D30" s="142"/>
      <c r="E30" s="143"/>
    </row>
    <row r="31" spans="1:5" ht="15" customHeight="1" x14ac:dyDescent="0.3">
      <c r="A31" s="144"/>
      <c r="B31" s="145"/>
      <c r="C31" s="145"/>
      <c r="D31" s="145"/>
      <c r="E31" s="146"/>
    </row>
    <row r="32" spans="1:5" ht="24.75" customHeight="1" x14ac:dyDescent="0.3">
      <c r="A32" s="37" t="s">
        <v>220</v>
      </c>
      <c r="B32" s="38" t="s">
        <v>282</v>
      </c>
      <c r="C32" s="37" t="s">
        <v>82</v>
      </c>
      <c r="D32" s="137" t="s">
        <v>287</v>
      </c>
      <c r="E32" s="138"/>
    </row>
    <row r="33" spans="1:5" ht="18" customHeight="1" x14ac:dyDescent="0.3">
      <c r="A33" s="37" t="s">
        <v>83</v>
      </c>
      <c r="B33" s="106" t="s">
        <v>283</v>
      </c>
      <c r="C33" s="39" t="s">
        <v>84</v>
      </c>
      <c r="D33" s="131" t="s">
        <v>288</v>
      </c>
      <c r="E33" s="132"/>
    </row>
    <row r="34" spans="1:5" ht="27.6" x14ac:dyDescent="0.3">
      <c r="A34" s="39" t="s">
        <v>221</v>
      </c>
      <c r="B34" s="38" t="s">
        <v>284</v>
      </c>
      <c r="C34" s="39" t="s">
        <v>222</v>
      </c>
      <c r="D34" s="133" t="s">
        <v>289</v>
      </c>
      <c r="E34" s="134"/>
    </row>
    <row r="35" spans="1:5" ht="27.6" x14ac:dyDescent="0.3">
      <c r="A35" s="39" t="s">
        <v>223</v>
      </c>
      <c r="B35" s="38" t="s">
        <v>285</v>
      </c>
      <c r="C35" s="39" t="s">
        <v>225</v>
      </c>
      <c r="D35" s="133" t="s">
        <v>290</v>
      </c>
      <c r="E35" s="134"/>
    </row>
    <row r="36" spans="1:5" ht="25.5" customHeight="1" x14ac:dyDescent="0.3">
      <c r="A36" s="39" t="s">
        <v>224</v>
      </c>
      <c r="B36" s="38" t="s">
        <v>286</v>
      </c>
      <c r="C36" s="39" t="s">
        <v>226</v>
      </c>
      <c r="D36" s="135" t="s">
        <v>291</v>
      </c>
      <c r="E36" s="135"/>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W5" activePane="bottomRight" state="frozen"/>
      <selection pane="topRight" activeCell="K1" sqref="K1"/>
      <selection pane="bottomLeft" activeCell="A5" sqref="A5"/>
      <selection pane="bottomRight" activeCell="F5" sqref="F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BH3940</v>
      </c>
      <c r="C5" s="119" t="str">
        <f>IF('Loan Outstanding Report'!$H$5="", "", 'Loan Outstanding Report'!$H$5)</f>
        <v>Amba 2</v>
      </c>
      <c r="D5" s="41" t="s">
        <v>302</v>
      </c>
      <c r="E5" s="65">
        <v>45853</v>
      </c>
      <c r="F5" s="38" t="s">
        <v>277</v>
      </c>
      <c r="G5" s="49" t="s">
        <v>279</v>
      </c>
      <c r="H5" s="49" t="s">
        <v>278</v>
      </c>
      <c r="I5" s="120" t="s">
        <v>258</v>
      </c>
      <c r="J5" s="120" t="s">
        <v>261</v>
      </c>
      <c r="K5" s="120" t="s">
        <v>265</v>
      </c>
      <c r="L5" s="11">
        <v>353608866</v>
      </c>
      <c r="M5" s="65" t="s">
        <v>266</v>
      </c>
      <c r="N5" s="124">
        <v>73000</v>
      </c>
      <c r="O5" s="124">
        <v>3900</v>
      </c>
      <c r="P5" s="121" t="s">
        <v>131</v>
      </c>
      <c r="Q5" s="80">
        <v>45269</v>
      </c>
      <c r="R5" s="124">
        <v>67200</v>
      </c>
      <c r="S5" s="124">
        <v>40000</v>
      </c>
      <c r="T5" s="124">
        <v>0</v>
      </c>
      <c r="U5" s="125">
        <f t="shared" ref="U5" si="0">IF(AND(ISBLANK(R5),ISBLANK(S5),ISBLANK(T5)),"",R5-(S5+T5))</f>
        <v>27200</v>
      </c>
      <c r="V5" s="117" t="s">
        <v>202</v>
      </c>
      <c r="W5" s="122" t="s">
        <v>300</v>
      </c>
    </row>
    <row r="6" spans="1:23" ht="25.05" customHeight="1" x14ac:dyDescent="0.3">
      <c r="A6" s="64">
        <v>2</v>
      </c>
      <c r="B6" s="60" t="str">
        <f>IF(J6&lt;&gt;"", $B$5, "")</f>
        <v/>
      </c>
      <c r="C6" s="119" t="str">
        <f>IF(J6&lt;&gt;"", $C$5, "")</f>
        <v/>
      </c>
      <c r="D6" s="41" t="str">
        <f>IF(J6&lt;&gt;"", $D$5, "")</f>
        <v/>
      </c>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t="str">
        <f t="shared" ref="D7:D70" si="4">IF(J7&lt;&gt;"", $D$5, "")</f>
        <v/>
      </c>
      <c r="E7" s="65"/>
      <c r="F7" s="38"/>
      <c r="G7" s="49"/>
      <c r="H7" s="49"/>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c r="G8" s="49"/>
      <c r="H8" s="49"/>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c r="G9" s="49"/>
      <c r="H9" s="49"/>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c r="G10" s="49"/>
      <c r="H10" s="49"/>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c r="G11" s="49"/>
      <c r="H11" s="49"/>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c r="G12" s="49"/>
      <c r="H12" s="49"/>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ref="F13:F70" si="5">IF(J13&lt;&gt;"", $F$5, "")</f>
        <v/>
      </c>
      <c r="G13" s="49" t="str">
        <f t="shared" ref="G13:G70" si="6">IF(J13&lt;&gt;"", $G$5, "")</f>
        <v/>
      </c>
      <c r="H13" s="49" t="str">
        <f t="shared" ref="H13:H70" si="7">IF(J13&lt;&gt;"", $H$5, "")</f>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BI5" activePane="bottomRight" state="frozen"/>
      <selection pane="topRight" activeCell="Q1" sqref="Q1"/>
      <selection pane="bottomLeft" activeCell="A5" sqref="A5"/>
      <selection pane="bottomRight" activeCell="BI5" sqref="BI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18334</v>
      </c>
      <c r="J5" s="38" t="s">
        <v>255</v>
      </c>
      <c r="K5" s="84">
        <v>18334</v>
      </c>
      <c r="L5" s="84" t="s">
        <v>256</v>
      </c>
      <c r="M5" s="38" t="s">
        <v>257</v>
      </c>
      <c r="N5" s="84">
        <v>26003</v>
      </c>
      <c r="O5" s="84" t="s">
        <v>258</v>
      </c>
      <c r="P5" s="84">
        <v>41632</v>
      </c>
      <c r="Q5" s="38" t="s">
        <v>259</v>
      </c>
      <c r="R5" s="38" t="s">
        <v>260</v>
      </c>
      <c r="S5" s="84" t="s">
        <v>261</v>
      </c>
      <c r="T5" s="84" t="s">
        <v>261</v>
      </c>
      <c r="U5" s="84" t="s">
        <v>262</v>
      </c>
      <c r="V5" s="84" t="s">
        <v>263</v>
      </c>
      <c r="W5" s="84">
        <v>541</v>
      </c>
      <c r="X5" s="38" t="s">
        <v>264</v>
      </c>
      <c r="Y5" s="84">
        <v>353608866</v>
      </c>
      <c r="Z5" s="38" t="s">
        <v>265</v>
      </c>
      <c r="AA5" s="108" t="s">
        <v>266</v>
      </c>
      <c r="AB5" s="84">
        <v>73000</v>
      </c>
      <c r="AC5" s="108" t="s">
        <v>267</v>
      </c>
      <c r="AD5" s="84">
        <v>24</v>
      </c>
      <c r="AE5" s="84" t="s">
        <v>268</v>
      </c>
      <c r="AF5" s="84" t="s">
        <v>269</v>
      </c>
      <c r="AG5" s="108" t="s">
        <v>270</v>
      </c>
      <c r="AH5" s="84" t="s">
        <v>271</v>
      </c>
      <c r="AI5" s="108" t="s">
        <v>272</v>
      </c>
      <c r="AJ5" s="84">
        <v>3900</v>
      </c>
      <c r="AK5" s="84">
        <v>3900</v>
      </c>
      <c r="AL5" s="108" t="s">
        <v>273</v>
      </c>
      <c r="AM5" s="84">
        <v>29191.19</v>
      </c>
      <c r="AN5" s="112">
        <v>14708.81</v>
      </c>
      <c r="AO5" s="112">
        <v>43900</v>
      </c>
      <c r="AP5" s="112">
        <v>43808.81</v>
      </c>
      <c r="AQ5" s="112">
        <v>5710.19</v>
      </c>
      <c r="AR5" s="112">
        <v>49519</v>
      </c>
      <c r="AS5" s="112">
        <v>25638.66</v>
      </c>
      <c r="AT5" s="112">
        <v>4561.34</v>
      </c>
      <c r="AU5" s="112">
        <v>30200</v>
      </c>
      <c r="AV5" s="84">
        <v>19</v>
      </c>
      <c r="AW5" s="84"/>
      <c r="AX5" s="84"/>
      <c r="AY5" s="108"/>
      <c r="AZ5" s="84"/>
      <c r="BA5" s="84"/>
      <c r="BB5" s="84" t="s">
        <v>274</v>
      </c>
      <c r="BC5" s="84" t="s">
        <v>145</v>
      </c>
      <c r="BD5" s="108"/>
      <c r="BE5" s="84"/>
      <c r="BF5" s="38">
        <v>0</v>
      </c>
      <c r="BG5" s="84" t="s">
        <v>275</v>
      </c>
      <c r="BH5" s="114" t="s">
        <v>276</v>
      </c>
      <c r="BI5" s="38" t="s">
        <v>110</v>
      </c>
      <c r="BJ5" s="85">
        <v>45853</v>
      </c>
      <c r="BK5" s="84"/>
      <c r="BL5" s="38" t="s">
        <v>114</v>
      </c>
      <c r="BM5" s="115" t="s">
        <v>119</v>
      </c>
      <c r="BN5" s="116" t="s">
        <v>200</v>
      </c>
      <c r="BO5" s="84" t="s">
        <v>245</v>
      </c>
      <c r="BP5" s="84">
        <v>27200</v>
      </c>
      <c r="BQ5" s="117" t="s">
        <v>202</v>
      </c>
      <c r="BR5" s="129" t="s">
        <v>300</v>
      </c>
    </row>
    <row r="6" spans="1:70" s="113" customFormat="1" ht="15"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Vishalkumar Singh</cp:lastModifiedBy>
  <cp:lastPrinted>2025-05-06T06:37:39Z</cp:lastPrinted>
  <dcterms:created xsi:type="dcterms:W3CDTF">2023-04-07T11:05:50Z</dcterms:created>
  <dcterms:modified xsi:type="dcterms:W3CDTF">2025-07-15T05:19:30Z</dcterms:modified>
</cp:coreProperties>
</file>