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Audit Master- 2025-26\CLV-25-26\Singhpur-FN25-26-01521\"/>
    </mc:Choice>
  </mc:AlternateContent>
  <xr:revisionPtr revIDLastSave="0" documentId="13_ncr:1_{AD3881D5-D847-4D24-83E8-3AB2736D92C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87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<sst xmlns="http://schemas.openxmlformats.org/spreadsheetml/2006/main" count="781" uniqueCount="417">
  <si>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</si>
  <si>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</si>
  <si>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</si>
  <si>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</si>
  <si>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</si>
  <si>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</si>
  <si>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</si>
  <si>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</si>
  <si>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</si>
  <si>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</si>
  <si>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</si>
  <si>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</si>
  <si>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</si>
  <si>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</si>
  <si>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</si>
  <si>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</si>
  <si>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</si>
  <si>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</si>
  <si>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</si>
  <si>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</si>
  <si>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</si>
  <si>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</si>
  <si>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</si>
  <si>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</si>
  <si>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</si>
  <si>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</si>
  <si>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</si>
  <si>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</si>
  <si>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</si>
  <si>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</si>
  <si>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</si>
  <si>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</si>
  <si>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</si>
  <si>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</si>
  <si>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</si>
  <si>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</si>
  <si>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</si>
  <si>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</si>
  <si>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</si>
  <si>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</si>
  <si>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</si>
  <si>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</si>
  <si>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</si>
  <si>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</si>
  <si>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</si>
  <si>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</si>
  <si>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</si>
  <si>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</si>
  <si>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</si>
  <si>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</si>
  <si>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</si>
  <si>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</si>
  <si>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</si>
  <si>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</si>
  <si>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</si>
  <si>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</si>
  <si>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</si>
  <si>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</si>
  <si>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</si>
  <si>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</si>
  <si>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</si>
  <si>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</si>
  <si>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</si>
  <si>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</si>
  <si>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</si>
  <si>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</si>
  <si>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</si>
  <si>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</si>
  <si>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</si>
  <si>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</si>
  <si>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</si>
  <si>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</si>
  <si>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</si>
  <si>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</si>
  <si>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</si>
  <si>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</si>
  <si>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</si>
  <si>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</si>
  <si>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</si>
  <si>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</si>
  <si>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</si>
  <si>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</si>
  <si>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</si>
  <si>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</si>
  <si>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</si>
  <si>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</si>
  <si>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</si>
  <si>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</si>
  <si>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</si>
  <si>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</si>
  <si>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</si>
  <si>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</si>
  <si>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</si>
  <si>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</si>
  <si>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</si>
  <si>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</si>
  <si>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</si>
  <si>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</si>
  <si>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</si>
  <si>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</si>
  <si>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</si>
  <si>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</si>
  <si>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</si>
  <si>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</si>
  <si>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</si>
  <si>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</si>
  <si>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</si>
  <si>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</si>
  <si>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</si>
  <si>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</si>
  <si>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</si>
  <si>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</si>
  <si>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</si>
  <si>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</si>
  <si>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</si>
  <si>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</si>
  <si>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</si>
  <si>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</si>
  <si>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</si>
  <si>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</si>
  <si>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</si>
  <si>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</si>
  <si>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</si>
  <si>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</si>
  <si>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</si>
  <si>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</si>
  <si>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</si>
  <si>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</si>
  <si>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</si>
  <si>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</si>
  <si>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</si>
  <si>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</si>
  <si>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</si>
  <si>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</si>
  <si>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</si>
  <si>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</si>
  <si>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</si>
  <si>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</si>
  <si>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</si>
  <si>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</si>
  <si>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</si>
  <si>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</si>
  <si>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</si>
  <si>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</si>
  <si>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</si>
  <si>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</si>
  <si>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</si>
  <si>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</si>
  <si>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</si>
  <si>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</si>
  <si>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</si>
  <si>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</si>
  <si>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</si>
  <si>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</si>
  <si>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</si>
  <si>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</si>
  <si>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</si>
  <si>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</si>
  <si>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</si>
  <si>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</si>
  <si>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</si>
  <si>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</si>
  <si>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</si>
  <si>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</si>
  <si>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</si>
  <si>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</si>
  <si>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</si>
  <si>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</si>
  <si>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</si>
  <si>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</si>
  <si>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</si>
  <si>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</si>
  <si>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</si>
  <si>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</si>
  <si>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</si>
  <si>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</si>
  <si>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</si>
  <si>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</si>
  <si>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</si>
  <si>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</si>
  <si>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</si>
  <si>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</si>
  <si>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</si>
  <si>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</si>
  <si>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</si>
  <si>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</si>
  <si>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</si>
  <si>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</si>
  <si>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</si>
  <si>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</si>
  <si>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</si>
  <si>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</si>
  <si>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</si>
  <si>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</si>
  <si>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</si>
  <si>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</si>
  <si>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</si>
  <si>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</si>
  <si>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</si>
  <si>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</si>
  <si>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</si>
  <si>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</si>
  <si>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</si>
  <si>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</si>
  <si>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</si>
  <si>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</si>
  <si>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</si>
  <si>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</si>
  <si>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</si>
  <si>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</si>
  <si>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</si>
  <si>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</si>
  <si>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</si>
  <si>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</si>
  <si>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</si>
  <si>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</si>
  <si>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</si>
  <si>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</si>
  <si>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</si>
  <si>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</si>
  <si>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</si>
  <si>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</si>
  <si>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</si>
  <si>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</si>
  <si>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</si>
  <si>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</si>
  <si>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</si>
  <si>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</si>
  <si>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</si>
  <si>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</si>
  <si>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</si>
  <si>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</si>
  <si>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</si>
  <si>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</si>
  <si>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</si>
  <si>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</si>
  <si>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</si>
  <si>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</si>
  <si>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</si>
  <si>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</si>
  <si>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</si>
  <si>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</si>
  <si>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</si>
  <si>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</si>
  <si>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</si>
  <si>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</si>
  <si>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</si>
  <si>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</si>
  <si>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</si>
  <si>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Odisha</t>
  </si>
  <si>
    <t>Bhadrak</t>
  </si>
  <si>
    <t>Jajpur Town</t>
  </si>
  <si>
    <t>OR2758</t>
  </si>
  <si>
    <t>Singhpur</t>
  </si>
  <si>
    <t>Alkund</t>
  </si>
  <si>
    <t>SF0092684</t>
  </si>
  <si>
    <t>Rasmi Ranjan Nayak</t>
  </si>
  <si>
    <t>Alkund--384996</t>
  </si>
  <si>
    <t>ram</t>
  </si>
  <si>
    <t>Interim Loans-BiWeekly-Migrated</t>
  </si>
  <si>
    <t>SID2125128346</t>
  </si>
  <si>
    <t>BC</t>
  </si>
  <si>
    <t>MUSLIM</t>
  </si>
  <si>
    <t>Agriculture &amp; Farming</t>
  </si>
  <si>
    <t>AMENA BIBI</t>
  </si>
  <si>
    <t>Akhund Mohalla</t>
  </si>
  <si>
    <t>Akhund Mohalla-521849</t>
  </si>
  <si>
    <t>Biraja</t>
  </si>
  <si>
    <t>Chetana</t>
  </si>
  <si>
    <t>SID2125311143</t>
  </si>
  <si>
    <t>GENERAL</t>
  </si>
  <si>
    <t>HASINA BEGAM</t>
  </si>
  <si>
    <t>Alkund -354500</t>
  </si>
  <si>
    <t>alla</t>
  </si>
  <si>
    <t>Unnati</t>
  </si>
  <si>
    <t>SSF5282192</t>
  </si>
  <si>
    <t>JINETUN</t>
  </si>
  <si>
    <t>Padanpur</t>
  </si>
  <si>
    <t>Padanpur447090</t>
  </si>
  <si>
    <t>mina</t>
  </si>
  <si>
    <t>SID951375129408</t>
  </si>
  <si>
    <t>OBC</t>
  </si>
  <si>
    <t>HINDU</t>
  </si>
  <si>
    <t>Agarbathi Making</t>
  </si>
  <si>
    <t>PARAMITA MALIK</t>
  </si>
  <si>
    <t>SID951373597014</t>
  </si>
  <si>
    <t>Tractor Repair</t>
  </si>
  <si>
    <t>MINAKSHI SAHOO</t>
  </si>
  <si>
    <t>11-Jun-2019</t>
  </si>
  <si>
    <t>09</t>
  </si>
  <si>
    <t>3</t>
  </si>
  <si>
    <t>8 Yrs</t>
  </si>
  <si>
    <t>11 Jun 2019</t>
  </si>
  <si>
    <t>&gt; 6 to 10 Years</t>
  </si>
  <si>
    <t>26-Dec-2023</t>
  </si>
  <si>
    <t>Open</t>
  </si>
  <si>
    <t>24-Mar-2024</t>
  </si>
  <si>
    <t>05</t>
  </si>
  <si>
    <t>6</t>
  </si>
  <si>
    <t>5 Yrs</t>
  </si>
  <si>
    <t>26 Jan 2021</t>
  </si>
  <si>
    <t>&gt; 4 to 6 Years</t>
  </si>
  <si>
    <t>05-May-2024</t>
  </si>
  <si>
    <t>05-Jul-2025</t>
  </si>
  <si>
    <t>30-Sep-2024</t>
  </si>
  <si>
    <t>08</t>
  </si>
  <si>
    <t>IL-1</t>
  </si>
  <si>
    <t>10 Jan 2024</t>
  </si>
  <si>
    <t>08-Nov-2024</t>
  </si>
  <si>
    <t>13-Feb-2025</t>
  </si>
  <si>
    <t>21-Sep-2022</t>
  </si>
  <si>
    <t>06</t>
  </si>
  <si>
    <t>20 Nov 2020</t>
  </si>
  <si>
    <t>06-Nov-2022</t>
  </si>
  <si>
    <t>05-Aug-2024</t>
  </si>
  <si>
    <t>Close</t>
  </si>
  <si>
    <t>19-Dec-2022</t>
  </si>
  <si>
    <t>4</t>
  </si>
  <si>
    <t>6 Yrs</t>
  </si>
  <si>
    <t>06-Feb-2023</t>
  </si>
  <si>
    <t>06-Jul-2024</t>
  </si>
  <si>
    <t>8932156924</t>
  </si>
  <si>
    <t>7326943824</t>
  </si>
  <si>
    <t>7205825371</t>
  </si>
  <si>
    <t>8658144524</t>
  </si>
  <si>
    <t>9337169501</t>
  </si>
  <si>
    <t>Abhijit Rout/SF0075084</t>
  </si>
  <si>
    <t>Alkund-399050</t>
  </si>
  <si>
    <t>khushi</t>
  </si>
  <si>
    <t>SSF5818720</t>
  </si>
  <si>
    <t>Tent House</t>
  </si>
  <si>
    <t>TAJUN BIBI</t>
  </si>
  <si>
    <t>Singhpur413914</t>
  </si>
  <si>
    <t>raj</t>
  </si>
  <si>
    <t>SSF3969278</t>
  </si>
  <si>
    <t>Animal Husbandry &amp; Poultry</t>
  </si>
  <si>
    <t>MADHUSMITA PATRA</t>
  </si>
  <si>
    <t>Alkund-143</t>
  </si>
  <si>
    <t>asman</t>
  </si>
  <si>
    <t>SID951374614076</t>
  </si>
  <si>
    <t>RUBIDA PARWEEN</t>
  </si>
  <si>
    <t>16-Mar-2024</t>
  </si>
  <si>
    <t>1</t>
  </si>
  <si>
    <t>1 Yrs</t>
  </si>
  <si>
    <t>16 Mar 2024</t>
  </si>
  <si>
    <t>&lt;= 2 Years</t>
  </si>
  <si>
    <t>09-May-2024</t>
  </si>
  <si>
    <t>12-Jul-2025</t>
  </si>
  <si>
    <t>29-Aug-2024</t>
  </si>
  <si>
    <t>03</t>
  </si>
  <si>
    <t>15 Jun 2023</t>
  </si>
  <si>
    <t>03-Oct-2024</t>
  </si>
  <si>
    <t>20-Mar-2025</t>
  </si>
  <si>
    <t>13-Nov-2024</t>
  </si>
  <si>
    <t>GL-5</t>
  </si>
  <si>
    <t>25 Mar 2021</t>
  </si>
  <si>
    <t>09-Dec-2024</t>
  </si>
  <si>
    <t>12-Jun-2025</t>
  </si>
  <si>
    <t>7894841738</t>
  </si>
  <si>
    <t>9398392866</t>
  </si>
  <si>
    <t>8917519802</t>
  </si>
  <si>
    <t>As Per Borrower Statement Borrower Paid Rs-14000/- on Dt.19-11-2024 to LO Bibek Kumar Lenka but LO Bibek Kumar Lenka not Posted in FIMO.</t>
  </si>
  <si>
    <t>As Per Borrower Statement and Loan card Borrower paid her EMI  on Dt.05-10-2024 of Rs-4270/-, On Dt.05-11-2024 of Rs-4270/- and On Dt.05-12-2024 of Rs-4270/- to LO Bibek Kumar Lenka but LO Bibek Kumar Lenka not Posted in FIMO.</t>
  </si>
  <si>
    <t>As Per Borrower Statement Borrower Paid her EMI of Rs-2680/- on Dt.08-01-2025 through Phone Pe to LO Bibek Kumar Lenka but LO Bibek Kumar Lenka not Posted in FIMO</t>
  </si>
  <si>
    <t>As Per Borrower Statement Borrower Paid her EMI of Rs-3500/- on Dt.06-08-2024 to LO Bibek Kumar Lenka but LO Bibek Kumar Lenka not Posted in FIMO</t>
  </si>
  <si>
    <t>As Per Borrower Statement Borrower Paid her EMI of Rs-3400/- on Dt.06-07-2024 to LO Bibek Kumar Lenka but LO Bibek Kumar Lenka not Posted in FIMO</t>
  </si>
  <si>
    <t>As Per Borrower Statement Borrower Paid her EMI of Rs-2240/- on Dt.09-12-2024 to LO Bibek Kumar Lenka but LO Bibek Kumar Lenka not Posted in FIMO</t>
  </si>
  <si>
    <t>As Per Borrower Statement LO Bibek Kumar Lenka Said to Borrower Wrongly This amount Credited to Your Account so Please return this amount then Borrower Return this Amount through Phone Pe on Dt.31-08-2024 of Rs-29000/- to LO Bibek Kumar Lenka but LO Bibek Kumar Lenka entry EMI Basic From Dt.03-10-2024 to 03-12-2024 total entry 3 EMI Total Entry Amount Rs-6060/- Rest Amount Rs-22940/- not Posted in FIMO.</t>
  </si>
  <si>
    <t>Borrower Paid Advance amount Rs-39300/- on Dt.19-11-2024 to LO Bibek Kumar Lenka but LO Bibek Kumar Lenka not Posted in FIMO.</t>
  </si>
  <si>
    <t>Bibek Kumar Lenka</t>
  </si>
  <si>
    <t>SF0079762</t>
  </si>
  <si>
    <t>Loan Officer</t>
  </si>
  <si>
    <t>FN25-26-01521</t>
  </si>
  <si>
    <t>Dual Staff</t>
  </si>
  <si>
    <t>Available &amp; Updated</t>
  </si>
  <si>
    <t>Mukesh Sahoo</t>
  </si>
  <si>
    <t>SF0099015</t>
  </si>
  <si>
    <t>LO</t>
  </si>
  <si>
    <t>BM</t>
  </si>
  <si>
    <t>Sangram Keshari Jena</t>
  </si>
  <si>
    <t>SF0057317</t>
  </si>
  <si>
    <t>No Action Taken</t>
  </si>
  <si>
    <t>CSS</t>
  </si>
  <si>
    <t>Biranchinarayan Swain/SF0003954</t>
  </si>
  <si>
    <t>Krushna Chandra Sahoo/SF0083225</t>
  </si>
  <si>
    <t>Alok Kumar Moharana/SF0083414</t>
  </si>
  <si>
    <t>Sanjaya Kumar Sahoo/SF0070624</t>
  </si>
  <si>
    <t>Terminated</t>
  </si>
  <si>
    <t>Completed-Report Submitted</t>
  </si>
  <si>
    <t>Namatara</t>
  </si>
  <si>
    <t>Namatara C2</t>
  </si>
  <si>
    <t>Namatara C2 Namtara Lucky1</t>
  </si>
  <si>
    <t>SSF5540327</t>
  </si>
  <si>
    <t>SC</t>
  </si>
  <si>
    <t>SHASMITA NAYAK</t>
  </si>
  <si>
    <t>SSF5562915</t>
  </si>
  <si>
    <t>NIRMALA NAYAK</t>
  </si>
  <si>
    <t>12-Feb-2024</t>
  </si>
  <si>
    <t>02</t>
  </si>
  <si>
    <t>12 Feb 2024</t>
  </si>
  <si>
    <t>02-Mar-2024</t>
  </si>
  <si>
    <t>02-Jul-2025</t>
  </si>
  <si>
    <t>14-Feb-2024</t>
  </si>
  <si>
    <t>14 Feb 2024</t>
  </si>
  <si>
    <t>7749061985</t>
  </si>
  <si>
    <t>9040878265</t>
  </si>
  <si>
    <t>As Per Borrower Statement Borrower Paid her EMI of Rs-2240/- on Dt.02-01-2025 through Phone Pe to LO Bibek Kumar Lenka but LO Bibek Kumar Lenka not Posted in FIMO</t>
  </si>
  <si>
    <t>16263868</t>
  </si>
  <si>
    <t>358030627</t>
  </si>
  <si>
    <t>As Per Borrower Statement LO Bibek Kumar Lenka Said to Borrower Wrongly This amount Credited to Your Account so Please return this amount then Borrower Return this Amount through Phone Pe on Dt.31-08-2024 of Rs-29000/- to LO Bibek Kumar Lenka but LO Bibek Kumar Lenka entry EMI Basic From Dt.03-10-2024 to 03-12-2024 total entry 3 EMI Total Entry Amount Rs-6060/- Rest Amount Rs-22940/- not Posted in FIMO.
LO/Mitramohan Jena/SF0095502 has collected Rs.2240/- (As per loan loan card) from her another loan ID-351801979 but posted in her loan ID-358030627 Rs.2020/- on 20.03.2025.</t>
  </si>
  <si>
    <t>349925443</t>
  </si>
  <si>
    <t>355281257</t>
  </si>
  <si>
    <t>348864478</t>
  </si>
  <si>
    <t>358929239</t>
  </si>
  <si>
    <t>1. Borrower has taken loan Rs.73,000/- on 11.08.2023(Loan ID-352465393) &amp; paid EMI 3900/- but another new loan Rs.75,000/- disbursed on 13.11.24 (Loan ID-358929239) without borrower knowledge, So Borrower returned Net disbursed amount Rs-39300/- on Dt.19-11-2024 through Digital mode to LO Bibek Kumar Lenka but LO Bibek Kumar Lenka not Posted in FIMO.
2. Now Borrower paid Rs.3900/- (Old loan EMI) till this month but Loan card not maintained and borrower denay to share written statement.</t>
  </si>
  <si>
    <t>355230272</t>
  </si>
  <si>
    <t>During CLV we have identified a cash misappropriation of Rs.1,11,410/- among them Rs.6060/- amount recovered &amp; net fraud is Rs.1,05,350/-.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</si>
</sst>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OR2758</v>
      </c>
      <c r="D5" s="63" t="str">
        <f>IF('Physical Cash at Safe'!D28="Yes", 'Physical Cash at Safe'!B4, 'Borrower Wise Details'!C5)</f>
        <v>Singhpur</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Bhadrak</v>
      </c>
      <c r="G5" s="61">
        <v>45852</v>
      </c>
      <c r="H5" s="107" t="s">
        <v>382</v>
      </c>
      <c r="I5" s="61">
        <v>45863</v>
      </c>
      <c r="J5" s="74" t="str">
        <f>IF('Physical Cash at Safe'!D28="Yes",'Physical Cash at Safe'!E28,IF('Borrower Wise Details'!D5&lt;&gt;"",'Borrower Wise Details'!D5,""))</f>
        <v>FN25-26-01521</v>
      </c>
      <c r="K5" s="81">
        <v>1</v>
      </c>
      <c r="L5" s="82">
        <v>14000</v>
      </c>
      <c r="M5" s="82">
        <v>0</v>
      </c>
      <c r="N5" s="82" t="s">
        <v>383</v>
      </c>
      <c r="O5" s="82" t="s">
        <v>384</v>
      </c>
      <c r="P5" s="82" t="s">
        <v>385</v>
      </c>
      <c r="Q5" s="82" t="s">
        <v>386</v>
      </c>
      <c r="R5" s="75" t="str">
        <f>IF('Physical Cash at Safe'!$D$28="Yes", 'Physical Cash at Safe'!$A$28, IF('Borrower Wise Details'!F5&lt;&gt;"", 'Borrower Wise Details'!F5, ""))</f>
        <v>Bibek Kumar Lenka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SF0079762</v>
      </c>
      <c r="U5" s="77" t="s">
        <v>387</v>
      </c>
      <c r="V5" s="61">
        <v>45657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Misappropriated/Disbursed Amount Recollected</v>
      </c>
      <c r="Y5" s="110" t="s">
        <v>388</v>
      </c>
      <c r="Z5" s="61">
        <v>45863</v>
      </c>
      <c r="AA5" s="61">
        <v>45866</v>
      </c>
      <c r="AB5" s="94" cm="1">
        <f t="array" ref="AB5">IF(COUNTA('Loan Outstanding Report'!$BI$5:$BI$6000)=0,"",SUMPRODUCT(--(FREQUENCY(IF('Loan Outstanding Report'!$BI$5:$BI$6000&lt;&gt;"",MATCH('Loan Outstanding Report'!$S$5:$S$6000,'Loan Outstanding Report'!$S$5:$S$6000,0)),ROW('Loan Outstanding Report'!$S$5:$S$6000)-ROW('Loan Outstanding Report'!S5)+1)&gt;0)))</f>
        <v>10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111410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6060</v>
      </c>
      <c r="AE5" s="126">
        <f>IF(AND(AC5="", AD5=""), "", IF(AD5="", AC5, AC5 - IF(ISNUMBER(AD5), AD5, 0)))</f>
        <v>105350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10</v>
      </c>
      <c r="AG5" s="61">
        <v>45867</v>
      </c>
      <c r="AH5" s="70" t="s">
        <v>416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C5" activePane="bottomRight" state="frozen"/>
      <selection pane="topRight" activeCell="B1" sqref="B1"/>
      <selection pane="bottomLeft" activeCell="A5" sqref="A5"/>
      <selection pane="bottomRight" activeCell="C5" sqref="C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OR2758</v>
      </c>
      <c r="C5" s="50" t="str">
        <f>IF('Fraud Investigation Report'!D5="", "", 'Fraud Investigation Report'!D5)</f>
        <v>Singhpur</v>
      </c>
      <c r="D5" s="68" t="str">
        <f>IF(OR('Fraud Investigation Report'!R5="", 'Fraud Investigation Report'!R5=0), "", 'Fraud Investigation Report'!R5)</f>
        <v>Bibek Kumar Lenka</v>
      </c>
      <c r="E5" s="68" t="str">
        <f>IF(OR('Fraud Investigation Report'!T5="", 'Fraud Investigation Report'!T5=0), "", 'Fraud Investigation Report'!T5)</f>
        <v>SF0079762</v>
      </c>
      <c r="F5" s="68" t="str">
        <f>IF(OR('Fraud Investigation Report'!S5="", 'Fraud Investigation Report'!S5=0), "", 'Fraud Investigation Report'!S5)</f>
        <v>Loan Officer</v>
      </c>
      <c r="G5" s="50" t="str">
        <f>IF('Fraud Investigation Report'!J5="", "", 'Fraud Investigation Report'!J5)</f>
        <v>FN25-26-01521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29110</v>
      </c>
      <c r="J5" s="69">
        <f>IF(OR(ISNUMBER(SEARCH("Pre-Closure Amount Misappropriated",'Fraud Investigation Report'!W5)), ISNUMBER(SEARCH("Pre-Closure Amount Misappropriated",'Fraud Investigation Report'!X5))),
    SUMIFS('Borrower Wise Details'!$R$5:$R$1004, 'Borrower Wise Details'!$P$5:$P$1004, "Pre-Closure Amount Misappropriated"),
    ""
)</f>
        <v>14000</v>
      </c>
      <c r="K5" s="69">
        <f>IF(OR(ISNUMBER(SEARCH("Disbursed Amount Recollected",'Fraud Investigation Report'!W5)), ISNUMBER(SEARCH("Disbursed Amount Recollected",'Fraud Investigation Report'!X5))),
    SUMIFS('Borrower Wise Details'!$R$5:$R$1004, 'Borrower Wise Details'!$P$5:$P$1004, "Disbursed Amount Recollected"),
    ""
)</f>
        <v>68300</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111410</v>
      </c>
      <c r="O5" s="69">
        <f>IF('Fraud Investigation Report'!AD5="", "", 'Fraud Investigation Report'!AD5)</f>
        <v>6060</v>
      </c>
      <c r="P5" s="126">
        <f>IF(AND(N5="", O5=""), "", IF(O5="", N5, N5 - IF(ISNUMBER(O5), O5, 0)))</f>
        <v>105350</v>
      </c>
      <c r="Q5" s="49"/>
      <c r="R5" s="84" t="s">
        <v>381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250</v>
      </c>
    </row>
    <row r="5" spans="1:5" ht="35.25" customHeight="1" x14ac:dyDescent="0.3">
      <c r="A5" s="17" t="s">
        <v>5</v>
      </c>
      <c r="B5" s="17" t="s">
        <v>99</v>
      </c>
      <c r="C5" s="17" t="s">
        <v>217</v>
      </c>
      <c r="D5" s="17" t="s">
        <v>100</v>
      </c>
      <c r="E5" s="17" t="s">
        <v>69</v>
      </c>
    </row>
    <row r="6" spans="1:5" ht="25.5" customHeight="1" x14ac:dyDescent="0.3">
      <c r="A6" s="42" t="s">
        <v>249</v>
      </c>
      <c r="B6" s="18">
        <v>45863</v>
      </c>
      <c r="C6" s="18">
        <v>45862</v>
      </c>
      <c r="D6" s="18">
        <v>45863</v>
      </c>
      <c r="E6" s="19">
        <v>0.27083333333333331</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v>20</v>
      </c>
      <c r="C11" s="23">
        <f>B11*A11</f>
        <v>10000</v>
      </c>
      <c r="D11" s="25">
        <v>20</v>
      </c>
      <c r="E11" s="23">
        <f t="shared" ref="E11:E17" si="0">D11*A11</f>
        <v>10000</v>
      </c>
    </row>
    <row r="12" spans="1:5" ht="14.4" x14ac:dyDescent="0.3">
      <c r="A12" s="24">
        <v>200</v>
      </c>
      <c r="B12" s="25">
        <v>1</v>
      </c>
      <c r="C12" s="23">
        <f>B12*A12</f>
        <v>200</v>
      </c>
      <c r="D12" s="25">
        <v>1</v>
      </c>
      <c r="E12" s="23">
        <f t="shared" si="0"/>
        <v>200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v>40</v>
      </c>
      <c r="C18" s="23">
        <f>B18</f>
        <v>40</v>
      </c>
      <c r="D18" s="27">
        <v>40</v>
      </c>
      <c r="E18" s="28">
        <f>D18</f>
        <v>40</v>
      </c>
    </row>
    <row r="19" spans="1:5" ht="14.4" x14ac:dyDescent="0.3">
      <c r="A19" s="29"/>
      <c r="B19" s="30" t="s">
        <v>76</v>
      </c>
      <c r="C19" s="31">
        <f>SUM(C10:C18)</f>
        <v>10240</v>
      </c>
      <c r="D19" s="30" t="s">
        <v>76</v>
      </c>
      <c r="E19" s="31">
        <f>SUM(E10:E18)</f>
        <v>10240</v>
      </c>
    </row>
    <row r="20" spans="1:5" ht="30" customHeight="1" x14ac:dyDescent="0.3">
      <c r="A20" s="144" t="s">
        <v>97</v>
      </c>
      <c r="B20" s="145"/>
      <c r="C20" s="32">
        <v>10240</v>
      </c>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8"/>
      <c r="B30" s="128"/>
      <c r="C30" s="129" t="str">
        <f>IF(AND(A30="",B30=""),"",A30-B30)</f>
        <v/>
      </c>
      <c r="D30" s="159"/>
      <c r="E30" s="160"/>
    </row>
    <row r="31" spans="1:5" ht="15" customHeight="1" x14ac:dyDescent="0.3">
      <c r="A31" s="161"/>
      <c r="B31" s="162"/>
      <c r="C31" s="162"/>
      <c r="D31" s="162"/>
      <c r="E31" s="163"/>
    </row>
    <row r="32" spans="1:5" ht="24.75" customHeight="1" x14ac:dyDescent="0.3">
      <c r="A32" s="37" t="s">
        <v>220</v>
      </c>
      <c r="B32" s="38" t="s">
        <v>373</v>
      </c>
      <c r="C32" s="37" t="s">
        <v>82</v>
      </c>
      <c r="D32" s="154" t="s">
        <v>374</v>
      </c>
      <c r="E32" s="155"/>
    </row>
    <row r="33" spans="1:5" ht="18" customHeight="1" x14ac:dyDescent="0.3">
      <c r="A33" s="37" t="s">
        <v>83</v>
      </c>
      <c r="B33" s="106">
        <v>282</v>
      </c>
      <c r="C33" s="39" t="s">
        <v>84</v>
      </c>
      <c r="D33" s="148">
        <v>255</v>
      </c>
      <c r="E33" s="149"/>
    </row>
    <row r="34" spans="1:5" ht="27.6" x14ac:dyDescent="0.3">
      <c r="A34" s="39" t="s">
        <v>221</v>
      </c>
      <c r="B34" s="38" t="s">
        <v>375</v>
      </c>
      <c r="C34" s="39" t="s">
        <v>222</v>
      </c>
      <c r="D34" s="150" t="s">
        <v>379</v>
      </c>
      <c r="E34" s="151"/>
    </row>
    <row r="35" spans="1:5" ht="27.6" x14ac:dyDescent="0.3">
      <c r="A35" s="39" t="s">
        <v>223</v>
      </c>
      <c r="B35" s="38" t="s">
        <v>376</v>
      </c>
      <c r="C35" s="39" t="s">
        <v>225</v>
      </c>
      <c r="D35" s="150" t="s">
        <v>380</v>
      </c>
      <c r="E35" s="151"/>
    </row>
    <row r="36" spans="1:5" ht="25.5" customHeight="1" x14ac:dyDescent="0.3">
      <c r="A36" s="39" t="s">
        <v>224</v>
      </c>
      <c r="B36" s="38" t="s">
        <v>377</v>
      </c>
      <c r="C36" s="39" t="s">
        <v>226</v>
      </c>
      <c r="D36" s="152" t="s">
        <v>378</v>
      </c>
      <c r="E36" s="152"/>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4" zoomScale="90" zoomScaleNormal="90" workbookViewId="0">
      <selection activeCell="W11" sqref="W11"/>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OR2758</v>
      </c>
      <c r="C5" s="119" t="str">
        <f>IF('Loan Outstanding Report'!$H$5="", "", 'Loan Outstanding Report'!$H$5)</f>
        <v>Singhpur</v>
      </c>
      <c r="D5" s="41" t="s">
        <v>372</v>
      </c>
      <c r="E5" s="65">
        <v>45863</v>
      </c>
      <c r="F5" s="38" t="s">
        <v>369</v>
      </c>
      <c r="G5" s="49" t="s">
        <v>370</v>
      </c>
      <c r="H5" s="49" t="s">
        <v>371</v>
      </c>
      <c r="I5" s="120" t="s">
        <v>257</v>
      </c>
      <c r="J5" s="120" t="s">
        <v>260</v>
      </c>
      <c r="K5" s="120" t="s">
        <v>264</v>
      </c>
      <c r="L5" s="11" t="s">
        <v>407</v>
      </c>
      <c r="M5" s="65" t="s">
        <v>288</v>
      </c>
      <c r="N5" s="124">
        <v>20744</v>
      </c>
      <c r="O5" s="124">
        <v>650</v>
      </c>
      <c r="P5" s="121" t="s">
        <v>140</v>
      </c>
      <c r="Q5" s="80">
        <v>45615</v>
      </c>
      <c r="R5" s="124">
        <v>14000</v>
      </c>
      <c r="S5" s="124">
        <v>0</v>
      </c>
      <c r="T5" s="124">
        <v>0</v>
      </c>
      <c r="U5" s="125">
        <f t="shared" ref="U5" si="0">IF(AND(ISBLANK(R5),ISBLANK(S5),ISBLANK(T5)),"",R5-(S5+T5))</f>
        <v>14000</v>
      </c>
      <c r="V5" s="117" t="s">
        <v>204</v>
      </c>
      <c r="W5" s="122" t="s">
        <v>361</v>
      </c>
    </row>
    <row r="6" spans="1:23" ht="25.05" customHeight="1" x14ac:dyDescent="0.3">
      <c r="A6" s="64">
        <v>2</v>
      </c>
      <c r="B6" s="60" t="str">
        <f>IF(J6&lt;&gt;"", $B$5, "")</f>
        <v>OR2758</v>
      </c>
      <c r="C6" s="119" t="str">
        <f>IF(J6&lt;&gt;"", $C$5, "")</f>
        <v>Singhpur</v>
      </c>
      <c r="D6" s="41" t="str">
        <f>IF(J6&lt;&gt;"", $D$5, "")</f>
        <v>FN25-26-01521</v>
      </c>
      <c r="E6" s="65">
        <v>45863</v>
      </c>
      <c r="F6" s="38" t="str">
        <f>IF(J6&lt;&gt;"", $F$5, "")</f>
        <v>Bibek Kumar Lenka</v>
      </c>
      <c r="G6" s="49" t="str">
        <f>IF(J6&lt;&gt;"", $G$5, "")</f>
        <v>SF0079762</v>
      </c>
      <c r="H6" s="49" t="str">
        <f>IF(J6&lt;&gt;"", $H$5, "")</f>
        <v>Loan Officer</v>
      </c>
      <c r="I6" s="120" t="s">
        <v>266</v>
      </c>
      <c r="J6" s="120" t="s">
        <v>269</v>
      </c>
      <c r="K6" s="120" t="s">
        <v>271</v>
      </c>
      <c r="L6" s="11">
        <v>356127321</v>
      </c>
      <c r="M6" s="65" t="s">
        <v>296</v>
      </c>
      <c r="N6" s="124">
        <v>80000</v>
      </c>
      <c r="O6" s="124">
        <v>4270</v>
      </c>
      <c r="P6" s="121" t="s">
        <v>139</v>
      </c>
      <c r="Q6" s="80">
        <v>45570</v>
      </c>
      <c r="R6" s="124">
        <v>4270</v>
      </c>
      <c r="S6" s="124">
        <v>0</v>
      </c>
      <c r="T6" s="124">
        <v>0</v>
      </c>
      <c r="U6" s="125">
        <f t="shared" ref="U6:U69" si="1">IF(AND(ISBLANK(R6),ISBLANK(S6),ISBLANK(T6)),"",R6-(S6+T6))</f>
        <v>4270</v>
      </c>
      <c r="V6" s="117" t="s">
        <v>202</v>
      </c>
      <c r="W6" s="122" t="s">
        <v>362</v>
      </c>
    </row>
    <row r="7" spans="1:23" ht="25.05" customHeight="1" x14ac:dyDescent="0.3">
      <c r="A7" s="64">
        <v>3</v>
      </c>
      <c r="B7" s="60" t="str">
        <f t="shared" ref="B7:B70" si="2">IF(J7&lt;&gt;"", $B$5, "")</f>
        <v>OR2758</v>
      </c>
      <c r="C7" s="119" t="str">
        <f t="shared" ref="C7:C70" si="3">IF(J7&lt;&gt;"", $C$5, "")</f>
        <v>Singhpur</v>
      </c>
      <c r="D7" s="41" t="str">
        <f t="shared" ref="D7:D70" si="4">IF(J7&lt;&gt;"", $D$5, "")</f>
        <v>FN25-26-01521</v>
      </c>
      <c r="E7" s="65">
        <v>45863</v>
      </c>
      <c r="F7" s="38" t="str">
        <f t="shared" ref="F7:F70" si="5">IF(J7&lt;&gt;"", $F$5, "")</f>
        <v>Bibek Kumar Lenka</v>
      </c>
      <c r="G7" s="49" t="str">
        <f t="shared" ref="G7:G70" si="6">IF(J7&lt;&gt;"", $G$5, "")</f>
        <v>SF0079762</v>
      </c>
      <c r="H7" s="49" t="str">
        <f t="shared" ref="H7:H70" si="7">IF(J7&lt;&gt;"", $H$5, "")</f>
        <v>Loan Officer</v>
      </c>
      <c r="I7" s="120" t="s">
        <v>266</v>
      </c>
      <c r="J7" s="120" t="s">
        <v>269</v>
      </c>
      <c r="K7" s="120" t="s">
        <v>271</v>
      </c>
      <c r="L7" s="11">
        <v>356127321</v>
      </c>
      <c r="M7" s="65" t="s">
        <v>296</v>
      </c>
      <c r="N7" s="124">
        <v>80000</v>
      </c>
      <c r="O7" s="124">
        <v>4270</v>
      </c>
      <c r="P7" s="121" t="s">
        <v>139</v>
      </c>
      <c r="Q7" s="80">
        <v>45601</v>
      </c>
      <c r="R7" s="124">
        <v>4270</v>
      </c>
      <c r="S7" s="124">
        <v>0</v>
      </c>
      <c r="T7" s="124">
        <v>0</v>
      </c>
      <c r="U7" s="125">
        <f t="shared" si="1"/>
        <v>4270</v>
      </c>
      <c r="V7" s="117" t="s">
        <v>202</v>
      </c>
      <c r="W7" s="122" t="s">
        <v>362</v>
      </c>
    </row>
    <row r="8" spans="1:23" ht="25.05" customHeight="1" x14ac:dyDescent="0.3">
      <c r="A8" s="64">
        <v>4</v>
      </c>
      <c r="B8" s="60" t="str">
        <f t="shared" si="2"/>
        <v>OR2758</v>
      </c>
      <c r="C8" s="119" t="str">
        <f t="shared" si="3"/>
        <v>Singhpur</v>
      </c>
      <c r="D8" s="41" t="str">
        <f t="shared" si="4"/>
        <v>FN25-26-01521</v>
      </c>
      <c r="E8" s="65">
        <v>45863</v>
      </c>
      <c r="F8" s="38" t="str">
        <f t="shared" si="5"/>
        <v>Bibek Kumar Lenka</v>
      </c>
      <c r="G8" s="49" t="str">
        <f t="shared" si="6"/>
        <v>SF0079762</v>
      </c>
      <c r="H8" s="49" t="str">
        <f t="shared" si="7"/>
        <v>Loan Officer</v>
      </c>
      <c r="I8" s="120" t="s">
        <v>266</v>
      </c>
      <c r="J8" s="120" t="s">
        <v>269</v>
      </c>
      <c r="K8" s="120" t="s">
        <v>271</v>
      </c>
      <c r="L8" s="11">
        <v>356127321</v>
      </c>
      <c r="M8" s="65" t="s">
        <v>296</v>
      </c>
      <c r="N8" s="124">
        <v>80000</v>
      </c>
      <c r="O8" s="124">
        <v>4270</v>
      </c>
      <c r="P8" s="121" t="s">
        <v>139</v>
      </c>
      <c r="Q8" s="80">
        <v>45631</v>
      </c>
      <c r="R8" s="124">
        <v>4270</v>
      </c>
      <c r="S8" s="124">
        <v>0</v>
      </c>
      <c r="T8" s="124">
        <v>0</v>
      </c>
      <c r="U8" s="125">
        <f t="shared" si="1"/>
        <v>4270</v>
      </c>
      <c r="V8" s="117" t="s">
        <v>202</v>
      </c>
      <c r="W8" s="122" t="s">
        <v>362</v>
      </c>
    </row>
    <row r="9" spans="1:23" ht="25.05" customHeight="1" x14ac:dyDescent="0.3">
      <c r="A9" s="64">
        <v>5</v>
      </c>
      <c r="B9" s="60" t="str">
        <f t="shared" si="2"/>
        <v>OR2758</v>
      </c>
      <c r="C9" s="119" t="str">
        <f t="shared" si="3"/>
        <v>Singhpur</v>
      </c>
      <c r="D9" s="41" t="str">
        <f t="shared" si="4"/>
        <v>FN25-26-01521</v>
      </c>
      <c r="E9" s="65">
        <v>45863</v>
      </c>
      <c r="F9" s="38" t="str">
        <f t="shared" si="5"/>
        <v>Bibek Kumar Lenka</v>
      </c>
      <c r="G9" s="49" t="str">
        <f t="shared" si="6"/>
        <v>SF0079762</v>
      </c>
      <c r="H9" s="49" t="str">
        <f t="shared" si="7"/>
        <v>Loan Officer</v>
      </c>
      <c r="I9" s="120" t="s">
        <v>272</v>
      </c>
      <c r="J9" s="120" t="s">
        <v>275</v>
      </c>
      <c r="K9" s="120" t="s">
        <v>276</v>
      </c>
      <c r="L9" s="11">
        <v>358353154</v>
      </c>
      <c r="M9" s="65" t="s">
        <v>304</v>
      </c>
      <c r="N9" s="124">
        <v>40000</v>
      </c>
      <c r="O9" s="124">
        <v>2680</v>
      </c>
      <c r="P9" s="121" t="s">
        <v>139</v>
      </c>
      <c r="Q9" s="80">
        <v>45665</v>
      </c>
      <c r="R9" s="124">
        <v>2680</v>
      </c>
      <c r="S9" s="124">
        <v>0</v>
      </c>
      <c r="T9" s="124">
        <v>0</v>
      </c>
      <c r="U9" s="125">
        <f t="shared" si="1"/>
        <v>2680</v>
      </c>
      <c r="V9" s="117" t="s">
        <v>203</v>
      </c>
      <c r="W9" s="122" t="s">
        <v>363</v>
      </c>
    </row>
    <row r="10" spans="1:23" ht="25.05" customHeight="1" x14ac:dyDescent="0.3">
      <c r="A10" s="64">
        <v>6</v>
      </c>
      <c r="B10" s="60" t="str">
        <f t="shared" si="2"/>
        <v>OR2758</v>
      </c>
      <c r="C10" s="119" t="str">
        <f t="shared" si="3"/>
        <v>Singhpur</v>
      </c>
      <c r="D10" s="41" t="str">
        <f t="shared" si="4"/>
        <v>FN25-26-01521</v>
      </c>
      <c r="E10" s="65">
        <v>45863</v>
      </c>
      <c r="F10" s="38" t="str">
        <f t="shared" si="5"/>
        <v>Bibek Kumar Lenka</v>
      </c>
      <c r="G10" s="49" t="str">
        <f t="shared" si="6"/>
        <v>SF0079762</v>
      </c>
      <c r="H10" s="49" t="str">
        <f t="shared" si="7"/>
        <v>Loan Officer</v>
      </c>
      <c r="I10" s="120" t="s">
        <v>278</v>
      </c>
      <c r="J10" s="120" t="s">
        <v>280</v>
      </c>
      <c r="K10" s="120" t="s">
        <v>284</v>
      </c>
      <c r="L10" s="11" t="s">
        <v>412</v>
      </c>
      <c r="M10" s="65" t="s">
        <v>310</v>
      </c>
      <c r="N10" s="124">
        <v>65959</v>
      </c>
      <c r="O10" s="124">
        <v>3500</v>
      </c>
      <c r="P10" s="121" t="s">
        <v>139</v>
      </c>
      <c r="Q10" s="80">
        <v>45510</v>
      </c>
      <c r="R10" s="124">
        <v>3500</v>
      </c>
      <c r="S10" s="124">
        <v>0</v>
      </c>
      <c r="T10" s="124">
        <v>0</v>
      </c>
      <c r="U10" s="125">
        <f t="shared" si="1"/>
        <v>3500</v>
      </c>
      <c r="V10" s="117" t="s">
        <v>202</v>
      </c>
      <c r="W10" s="122" t="s">
        <v>364</v>
      </c>
    </row>
    <row r="11" spans="1:23" ht="25.05" customHeight="1" x14ac:dyDescent="0.3">
      <c r="A11" s="64">
        <v>7</v>
      </c>
      <c r="B11" s="60" t="str">
        <f t="shared" si="2"/>
        <v>OR2758</v>
      </c>
      <c r="C11" s="119" t="str">
        <f t="shared" si="3"/>
        <v>Singhpur</v>
      </c>
      <c r="D11" s="41" t="str">
        <f t="shared" si="4"/>
        <v>FN25-26-01521</v>
      </c>
      <c r="E11" s="65">
        <v>45863</v>
      </c>
      <c r="F11" s="38" t="str">
        <f t="shared" si="5"/>
        <v>Bibek Kumar Lenka</v>
      </c>
      <c r="G11" s="49" t="str">
        <f t="shared" si="6"/>
        <v>SF0079762</v>
      </c>
      <c r="H11" s="49" t="str">
        <f t="shared" si="7"/>
        <v>Loan Officer</v>
      </c>
      <c r="I11" s="120" t="s">
        <v>278</v>
      </c>
      <c r="J11" s="120" t="s">
        <v>285</v>
      </c>
      <c r="K11" s="120" t="s">
        <v>287</v>
      </c>
      <c r="L11" s="11" t="s">
        <v>410</v>
      </c>
      <c r="M11" s="65" t="s">
        <v>316</v>
      </c>
      <c r="N11" s="124">
        <v>62828</v>
      </c>
      <c r="O11" s="124">
        <v>3400</v>
      </c>
      <c r="P11" s="121" t="s">
        <v>139</v>
      </c>
      <c r="Q11" s="80">
        <v>45479</v>
      </c>
      <c r="R11" s="124">
        <v>3400</v>
      </c>
      <c r="S11" s="124">
        <v>0</v>
      </c>
      <c r="T11" s="124">
        <v>0</v>
      </c>
      <c r="U11" s="125">
        <f t="shared" si="1"/>
        <v>3400</v>
      </c>
      <c r="V11" s="117" t="s">
        <v>202</v>
      </c>
      <c r="W11" s="122" t="s">
        <v>365</v>
      </c>
    </row>
    <row r="12" spans="1:23" ht="25.05" customHeight="1" x14ac:dyDescent="0.3">
      <c r="A12" s="64">
        <v>8</v>
      </c>
      <c r="B12" s="60" t="str">
        <f t="shared" si="2"/>
        <v>OR2758</v>
      </c>
      <c r="C12" s="119" t="str">
        <f t="shared" si="3"/>
        <v>Singhpur</v>
      </c>
      <c r="D12" s="41" t="str">
        <f t="shared" si="4"/>
        <v>FN25-26-01521</v>
      </c>
      <c r="E12" s="65">
        <v>45863</v>
      </c>
      <c r="F12" s="38" t="str">
        <f t="shared" si="5"/>
        <v>Bibek Kumar Lenka</v>
      </c>
      <c r="G12" s="49" t="str">
        <f t="shared" si="6"/>
        <v>SF0079762</v>
      </c>
      <c r="H12" s="49" t="str">
        <f t="shared" si="7"/>
        <v>Loan Officer</v>
      </c>
      <c r="I12" s="120" t="s">
        <v>327</v>
      </c>
      <c r="J12" s="120" t="s">
        <v>329</v>
      </c>
      <c r="K12" s="120" t="s">
        <v>331</v>
      </c>
      <c r="L12" s="11">
        <v>355918168</v>
      </c>
      <c r="M12" s="65" t="s">
        <v>341</v>
      </c>
      <c r="N12" s="124">
        <v>42000</v>
      </c>
      <c r="O12" s="124">
        <v>2240</v>
      </c>
      <c r="P12" s="121" t="s">
        <v>139</v>
      </c>
      <c r="Q12" s="80">
        <v>45635</v>
      </c>
      <c r="R12" s="124">
        <v>2240</v>
      </c>
      <c r="S12" s="124">
        <v>0</v>
      </c>
      <c r="T12" s="124">
        <v>0</v>
      </c>
      <c r="U12" s="125">
        <f t="shared" si="1"/>
        <v>2240</v>
      </c>
      <c r="V12" s="117" t="s">
        <v>202</v>
      </c>
      <c r="W12" s="122" t="s">
        <v>366</v>
      </c>
    </row>
    <row r="13" spans="1:23" ht="25.05" customHeight="1" x14ac:dyDescent="0.3">
      <c r="A13" s="64">
        <v>9</v>
      </c>
      <c r="B13" s="60" t="str">
        <f t="shared" si="2"/>
        <v>OR2758</v>
      </c>
      <c r="C13" s="119" t="str">
        <f t="shared" si="3"/>
        <v>Singhpur</v>
      </c>
      <c r="D13" s="41" t="str">
        <f t="shared" si="4"/>
        <v>FN25-26-01521</v>
      </c>
      <c r="E13" s="65">
        <v>45863</v>
      </c>
      <c r="F13" s="38" t="str">
        <f t="shared" si="5"/>
        <v>Bibek Kumar Lenka</v>
      </c>
      <c r="G13" s="49" t="str">
        <f t="shared" si="6"/>
        <v>SF0079762</v>
      </c>
      <c r="H13" s="49" t="str">
        <f t="shared" si="7"/>
        <v>Loan Officer</v>
      </c>
      <c r="I13" s="120" t="s">
        <v>332</v>
      </c>
      <c r="J13" s="120" t="s">
        <v>334</v>
      </c>
      <c r="K13" s="120" t="s">
        <v>336</v>
      </c>
      <c r="L13" s="11" t="s">
        <v>408</v>
      </c>
      <c r="M13" s="65" t="s">
        <v>348</v>
      </c>
      <c r="N13" s="124">
        <v>30000</v>
      </c>
      <c r="O13" s="124">
        <v>2020</v>
      </c>
      <c r="P13" s="121" t="s">
        <v>131</v>
      </c>
      <c r="Q13" s="80">
        <v>45535</v>
      </c>
      <c r="R13" s="124">
        <v>29000</v>
      </c>
      <c r="S13" s="124">
        <v>6060</v>
      </c>
      <c r="T13" s="124">
        <v>0</v>
      </c>
      <c r="U13" s="125">
        <f t="shared" si="1"/>
        <v>22940</v>
      </c>
      <c r="V13" s="117" t="s">
        <v>203</v>
      </c>
      <c r="W13" s="122" t="s">
        <v>409</v>
      </c>
    </row>
    <row r="14" spans="1:23" ht="25.05" customHeight="1" x14ac:dyDescent="0.3">
      <c r="A14" s="64">
        <v>10</v>
      </c>
      <c r="B14" s="60" t="str">
        <f t="shared" si="2"/>
        <v>OR2758</v>
      </c>
      <c r="C14" s="119" t="str">
        <f t="shared" si="3"/>
        <v>Singhpur</v>
      </c>
      <c r="D14" s="41" t="str">
        <f t="shared" si="4"/>
        <v>FN25-26-01521</v>
      </c>
      <c r="E14" s="65">
        <v>45863</v>
      </c>
      <c r="F14" s="38" t="str">
        <f t="shared" si="5"/>
        <v>Bibek Kumar Lenka</v>
      </c>
      <c r="G14" s="49" t="str">
        <f t="shared" si="6"/>
        <v>SF0079762</v>
      </c>
      <c r="H14" s="49" t="str">
        <f t="shared" si="7"/>
        <v>Loan Officer</v>
      </c>
      <c r="I14" s="120" t="s">
        <v>337</v>
      </c>
      <c r="J14" s="120" t="s">
        <v>339</v>
      </c>
      <c r="K14" s="120" t="s">
        <v>340</v>
      </c>
      <c r="L14" s="11" t="s">
        <v>413</v>
      </c>
      <c r="M14" s="65" t="s">
        <v>353</v>
      </c>
      <c r="N14" s="124">
        <v>75000</v>
      </c>
      <c r="O14" s="124">
        <v>3340</v>
      </c>
      <c r="P14" s="121" t="s">
        <v>131</v>
      </c>
      <c r="Q14" s="80">
        <v>45615</v>
      </c>
      <c r="R14" s="124">
        <v>39300</v>
      </c>
      <c r="S14" s="124">
        <v>0</v>
      </c>
      <c r="T14" s="124">
        <v>0</v>
      </c>
      <c r="U14" s="125">
        <f t="shared" si="1"/>
        <v>39300</v>
      </c>
      <c r="V14" s="117" t="s">
        <v>203</v>
      </c>
      <c r="W14" s="122" t="s">
        <v>414</v>
      </c>
    </row>
    <row r="15" spans="1:23" ht="25.05" customHeight="1" x14ac:dyDescent="0.3">
      <c r="A15" s="64">
        <v>11</v>
      </c>
      <c r="B15" s="60" t="str">
        <f t="shared" si="2"/>
        <v>OR2758</v>
      </c>
      <c r="C15" s="119" t="str">
        <f t="shared" si="3"/>
        <v>Singhpur</v>
      </c>
      <c r="D15" s="41" t="str">
        <f t="shared" si="4"/>
        <v>FN25-26-01521</v>
      </c>
      <c r="E15" s="65">
        <v>45863</v>
      </c>
      <c r="F15" s="38" t="str">
        <f t="shared" si="5"/>
        <v>Bibek Kumar Lenka</v>
      </c>
      <c r="G15" s="49" t="str">
        <f t="shared" si="6"/>
        <v>SF0079762</v>
      </c>
      <c r="H15" s="49" t="str">
        <f t="shared" si="7"/>
        <v>Loan Officer</v>
      </c>
      <c r="I15" s="120" t="s">
        <v>390</v>
      </c>
      <c r="J15" s="120" t="s">
        <v>392</v>
      </c>
      <c r="K15" s="120" t="s">
        <v>394</v>
      </c>
      <c r="L15" s="11" t="s">
        <v>415</v>
      </c>
      <c r="M15" s="65" t="s">
        <v>397</v>
      </c>
      <c r="N15" s="124">
        <v>42000</v>
      </c>
      <c r="O15" s="124">
        <v>2240</v>
      </c>
      <c r="P15" s="121" t="s">
        <v>139</v>
      </c>
      <c r="Q15" s="80">
        <v>45659</v>
      </c>
      <c r="R15" s="124">
        <v>2240</v>
      </c>
      <c r="S15" s="124">
        <v>0</v>
      </c>
      <c r="T15" s="124">
        <v>0</v>
      </c>
      <c r="U15" s="125">
        <f t="shared" si="1"/>
        <v>2240</v>
      </c>
      <c r="V15" s="117" t="s">
        <v>203</v>
      </c>
      <c r="W15" s="122" t="s">
        <v>406</v>
      </c>
    </row>
    <row r="16" spans="1:23" ht="25.05" customHeight="1" x14ac:dyDescent="0.3">
      <c r="A16" s="64">
        <v>12</v>
      </c>
      <c r="B16" s="60" t="str">
        <f t="shared" si="2"/>
        <v>OR2758</v>
      </c>
      <c r="C16" s="119" t="str">
        <f t="shared" si="3"/>
        <v>Singhpur</v>
      </c>
      <c r="D16" s="41" t="str">
        <f t="shared" si="4"/>
        <v>FN25-26-01521</v>
      </c>
      <c r="E16" s="65">
        <v>45863</v>
      </c>
      <c r="F16" s="38" t="str">
        <f t="shared" si="5"/>
        <v>Bibek Kumar Lenka</v>
      </c>
      <c r="G16" s="49" t="str">
        <f t="shared" si="6"/>
        <v>SF0079762</v>
      </c>
      <c r="H16" s="49" t="str">
        <f t="shared" si="7"/>
        <v>Loan Officer</v>
      </c>
      <c r="I16" s="120" t="s">
        <v>390</v>
      </c>
      <c r="J16" s="120" t="s">
        <v>395</v>
      </c>
      <c r="K16" s="120" t="s">
        <v>396</v>
      </c>
      <c r="L16" s="11" t="s">
        <v>411</v>
      </c>
      <c r="M16" s="65" t="s">
        <v>402</v>
      </c>
      <c r="N16" s="124">
        <v>42000</v>
      </c>
      <c r="O16" s="124">
        <v>2240</v>
      </c>
      <c r="P16" s="121" t="s">
        <v>139</v>
      </c>
      <c r="Q16" s="80">
        <v>45659</v>
      </c>
      <c r="R16" s="124">
        <v>2240</v>
      </c>
      <c r="S16" s="124">
        <v>0</v>
      </c>
      <c r="T16" s="124">
        <v>0</v>
      </c>
      <c r="U16" s="125">
        <f t="shared" si="1"/>
        <v>2240</v>
      </c>
      <c r="V16" s="117" t="s">
        <v>203</v>
      </c>
      <c r="W16" s="122" t="s">
        <v>406</v>
      </c>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I1" zoomScale="80" zoomScaleNormal="80" workbookViewId="0">
      <selection activeCell="BP5" sqref="BP5:BP1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57071</v>
      </c>
      <c r="J5" s="38" t="s">
        <v>254</v>
      </c>
      <c r="K5" s="84">
        <v>57071</v>
      </c>
      <c r="L5" s="84" t="s">
        <v>255</v>
      </c>
      <c r="M5" s="38" t="s">
        <v>256</v>
      </c>
      <c r="N5" s="84">
        <v>93706</v>
      </c>
      <c r="O5" s="84" t="s">
        <v>257</v>
      </c>
      <c r="P5" s="84">
        <v>134263</v>
      </c>
      <c r="Q5" s="38" t="s">
        <v>258</v>
      </c>
      <c r="R5" s="38" t="s">
        <v>259</v>
      </c>
      <c r="S5" s="84" t="s">
        <v>260</v>
      </c>
      <c r="T5" s="84" t="s">
        <v>260</v>
      </c>
      <c r="U5" s="84" t="s">
        <v>261</v>
      </c>
      <c r="V5" s="84" t="s">
        <v>262</v>
      </c>
      <c r="W5" s="84">
        <v>0</v>
      </c>
      <c r="X5" s="38" t="s">
        <v>263</v>
      </c>
      <c r="Y5" s="84">
        <v>16263868</v>
      </c>
      <c r="Z5" s="38" t="s">
        <v>264</v>
      </c>
      <c r="AA5" s="108" t="s">
        <v>288</v>
      </c>
      <c r="AB5" s="84">
        <v>20744</v>
      </c>
      <c r="AC5" s="108" t="s">
        <v>289</v>
      </c>
      <c r="AD5" s="84">
        <v>38</v>
      </c>
      <c r="AE5" s="84" t="s">
        <v>290</v>
      </c>
      <c r="AF5" s="84" t="s">
        <v>291</v>
      </c>
      <c r="AG5" s="108" t="s">
        <v>292</v>
      </c>
      <c r="AH5" s="84" t="s">
        <v>293</v>
      </c>
      <c r="AI5" s="108" t="s">
        <v>288</v>
      </c>
      <c r="AJ5" s="84">
        <v>0</v>
      </c>
      <c r="AK5" s="84">
        <v>0</v>
      </c>
      <c r="AL5" s="108" t="s">
        <v>294</v>
      </c>
      <c r="AM5" s="84">
        <v>12385.75</v>
      </c>
      <c r="AN5" s="112">
        <v>319.98</v>
      </c>
      <c r="AO5" s="112">
        <v>12705.73</v>
      </c>
      <c r="AP5" s="112">
        <v>8981.25</v>
      </c>
      <c r="AQ5" s="112">
        <v>283.01</v>
      </c>
      <c r="AR5" s="112">
        <v>9264.26</v>
      </c>
      <c r="AS5" s="112">
        <v>8981.66</v>
      </c>
      <c r="AT5" s="112">
        <v>283.01</v>
      </c>
      <c r="AU5" s="112">
        <v>9264.67</v>
      </c>
      <c r="AV5" s="84">
        <v>79</v>
      </c>
      <c r="AW5" s="84"/>
      <c r="AX5" s="84"/>
      <c r="AY5" s="108"/>
      <c r="AZ5" s="84"/>
      <c r="BA5" s="84"/>
      <c r="BB5" s="84" t="s">
        <v>295</v>
      </c>
      <c r="BC5" s="84" t="s">
        <v>145</v>
      </c>
      <c r="BD5" s="108"/>
      <c r="BE5" s="84">
        <v>0</v>
      </c>
      <c r="BF5" s="38" t="s">
        <v>260</v>
      </c>
      <c r="BG5" s="84" t="s">
        <v>321</v>
      </c>
      <c r="BH5" s="114" t="s">
        <v>326</v>
      </c>
      <c r="BI5" s="38" t="s">
        <v>110</v>
      </c>
      <c r="BJ5" s="85">
        <v>45863</v>
      </c>
      <c r="BK5" s="84"/>
      <c r="BL5" s="38" t="s">
        <v>114</v>
      </c>
      <c r="BM5" s="115" t="s">
        <v>119</v>
      </c>
      <c r="BN5" s="116" t="s">
        <v>200</v>
      </c>
      <c r="BO5" s="84" t="s">
        <v>245</v>
      </c>
      <c r="BP5" s="84">
        <v>14000</v>
      </c>
      <c r="BQ5" s="117" t="s">
        <v>204</v>
      </c>
      <c r="BR5" s="118" t="s">
        <v>361</v>
      </c>
    </row>
    <row r="6" spans="1:70" s="113" customFormat="1" ht="15" customHeight="1" x14ac:dyDescent="0.3">
      <c r="A6" s="84">
        <v>2</v>
      </c>
      <c r="B6" s="38" t="s">
        <v>248</v>
      </c>
      <c r="C6" s="38" t="s">
        <v>249</v>
      </c>
      <c r="D6" s="38" t="s">
        <v>250</v>
      </c>
      <c r="E6" s="38" t="s">
        <v>250</v>
      </c>
      <c r="F6" s="38" t="s">
        <v>251</v>
      </c>
      <c r="G6" s="84" t="s">
        <v>252</v>
      </c>
      <c r="H6" s="38" t="s">
        <v>253</v>
      </c>
      <c r="I6" s="84">
        <v>58045</v>
      </c>
      <c r="J6" s="38" t="s">
        <v>265</v>
      </c>
      <c r="K6" s="84">
        <v>58045</v>
      </c>
      <c r="L6" s="84" t="s">
        <v>255</v>
      </c>
      <c r="M6" s="38" t="s">
        <v>256</v>
      </c>
      <c r="N6" s="84">
        <v>95001</v>
      </c>
      <c r="O6" s="84" t="s">
        <v>266</v>
      </c>
      <c r="P6" s="84">
        <v>132162</v>
      </c>
      <c r="Q6" s="38" t="s">
        <v>267</v>
      </c>
      <c r="R6" s="38" t="s">
        <v>268</v>
      </c>
      <c r="S6" s="84" t="s">
        <v>269</v>
      </c>
      <c r="T6" s="84" t="s">
        <v>269</v>
      </c>
      <c r="U6" s="84" t="s">
        <v>270</v>
      </c>
      <c r="V6" s="84" t="s">
        <v>262</v>
      </c>
      <c r="W6" s="84">
        <v>0</v>
      </c>
      <c r="X6" s="38" t="s">
        <v>263</v>
      </c>
      <c r="Y6" s="84">
        <v>356127321</v>
      </c>
      <c r="Z6" s="38" t="s">
        <v>271</v>
      </c>
      <c r="AA6" s="108" t="s">
        <v>296</v>
      </c>
      <c r="AB6" s="84">
        <v>80000</v>
      </c>
      <c r="AC6" s="108" t="s">
        <v>297</v>
      </c>
      <c r="AD6" s="84">
        <v>24</v>
      </c>
      <c r="AE6" s="84" t="s">
        <v>298</v>
      </c>
      <c r="AF6" s="84" t="s">
        <v>299</v>
      </c>
      <c r="AG6" s="108" t="s">
        <v>300</v>
      </c>
      <c r="AH6" s="84" t="s">
        <v>301</v>
      </c>
      <c r="AI6" s="108" t="s">
        <v>302</v>
      </c>
      <c r="AJ6" s="84">
        <v>4270</v>
      </c>
      <c r="AK6" s="84">
        <v>4270</v>
      </c>
      <c r="AL6" s="108" t="s">
        <v>303</v>
      </c>
      <c r="AM6" s="84">
        <v>22285.86</v>
      </c>
      <c r="AN6" s="112">
        <v>13784.14</v>
      </c>
      <c r="AO6" s="112">
        <v>36070</v>
      </c>
      <c r="AP6" s="112">
        <v>57714.14</v>
      </c>
      <c r="AQ6" s="112">
        <v>9783.86</v>
      </c>
      <c r="AR6" s="112">
        <v>67498</v>
      </c>
      <c r="AS6" s="112">
        <v>22118.26</v>
      </c>
      <c r="AT6" s="112">
        <v>5861.74</v>
      </c>
      <c r="AU6" s="112">
        <v>27980</v>
      </c>
      <c r="AV6" s="84">
        <v>15</v>
      </c>
      <c r="AW6" s="84"/>
      <c r="AX6" s="84"/>
      <c r="AY6" s="108"/>
      <c r="AZ6" s="84"/>
      <c r="BA6" s="84"/>
      <c r="BB6" s="84" t="s">
        <v>295</v>
      </c>
      <c r="BC6" s="84" t="s">
        <v>145</v>
      </c>
      <c r="BD6" s="108"/>
      <c r="BE6" s="84">
        <v>0</v>
      </c>
      <c r="BF6" s="38" t="s">
        <v>269</v>
      </c>
      <c r="BG6" s="84" t="s">
        <v>322</v>
      </c>
      <c r="BH6" s="114" t="s">
        <v>326</v>
      </c>
      <c r="BI6" s="38" t="s">
        <v>110</v>
      </c>
      <c r="BJ6" s="85">
        <v>45863</v>
      </c>
      <c r="BK6" s="84"/>
      <c r="BL6" s="38" t="s">
        <v>114</v>
      </c>
      <c r="BM6" s="115" t="s">
        <v>119</v>
      </c>
      <c r="BN6" s="116" t="s">
        <v>200</v>
      </c>
      <c r="BO6" s="84" t="s">
        <v>245</v>
      </c>
      <c r="BP6" s="84">
        <v>12810</v>
      </c>
      <c r="BQ6" s="117" t="s">
        <v>202</v>
      </c>
      <c r="BR6" s="118" t="s">
        <v>362</v>
      </c>
    </row>
    <row r="7" spans="1:70" s="113" customFormat="1" ht="15" customHeight="1" x14ac:dyDescent="0.3">
      <c r="A7" s="84">
        <v>3</v>
      </c>
      <c r="B7" s="38" t="s">
        <v>248</v>
      </c>
      <c r="C7" s="38" t="s">
        <v>249</v>
      </c>
      <c r="D7" s="38" t="s">
        <v>250</v>
      </c>
      <c r="E7" s="38" t="s">
        <v>250</v>
      </c>
      <c r="F7" s="38" t="s">
        <v>251</v>
      </c>
      <c r="G7" s="84" t="s">
        <v>252</v>
      </c>
      <c r="H7" s="38" t="s">
        <v>253</v>
      </c>
      <c r="I7" s="84">
        <v>57071</v>
      </c>
      <c r="J7" s="38" t="s">
        <v>254</v>
      </c>
      <c r="K7" s="84">
        <v>57071</v>
      </c>
      <c r="L7" s="84" t="s">
        <v>255</v>
      </c>
      <c r="M7" s="38" t="s">
        <v>256</v>
      </c>
      <c r="N7" s="84">
        <v>162952</v>
      </c>
      <c r="O7" s="84" t="s">
        <v>272</v>
      </c>
      <c r="P7" s="84">
        <v>218542</v>
      </c>
      <c r="Q7" s="38" t="s">
        <v>273</v>
      </c>
      <c r="R7" s="38" t="s">
        <v>274</v>
      </c>
      <c r="S7" s="84" t="s">
        <v>275</v>
      </c>
      <c r="T7" s="84" t="s">
        <v>275</v>
      </c>
      <c r="U7" s="84" t="s">
        <v>261</v>
      </c>
      <c r="V7" s="84" t="s">
        <v>262</v>
      </c>
      <c r="W7" s="84">
        <v>0</v>
      </c>
      <c r="X7" s="38" t="s">
        <v>263</v>
      </c>
      <c r="Y7" s="84">
        <v>358353154</v>
      </c>
      <c r="Z7" s="38" t="s">
        <v>276</v>
      </c>
      <c r="AA7" s="108" t="s">
        <v>304</v>
      </c>
      <c r="AB7" s="84">
        <v>40000</v>
      </c>
      <c r="AC7" s="108" t="s">
        <v>305</v>
      </c>
      <c r="AD7" s="84">
        <v>18</v>
      </c>
      <c r="AE7" s="84" t="s">
        <v>306</v>
      </c>
      <c r="AF7" s="84"/>
      <c r="AG7" s="108" t="s">
        <v>307</v>
      </c>
      <c r="AH7" s="84"/>
      <c r="AI7" s="108" t="s">
        <v>308</v>
      </c>
      <c r="AJ7" s="84">
        <v>2680</v>
      </c>
      <c r="AK7" s="84">
        <v>2680</v>
      </c>
      <c r="AL7" s="108" t="s">
        <v>309</v>
      </c>
      <c r="AM7" s="84">
        <v>5434.69</v>
      </c>
      <c r="AN7" s="112">
        <v>2605.31</v>
      </c>
      <c r="AO7" s="112">
        <v>8040</v>
      </c>
      <c r="AP7" s="112">
        <v>34565.31</v>
      </c>
      <c r="AQ7" s="112">
        <v>6003.69</v>
      </c>
      <c r="AR7" s="112">
        <v>40569</v>
      </c>
      <c r="AS7" s="112">
        <v>12462.7</v>
      </c>
      <c r="AT7" s="112">
        <v>3617.3</v>
      </c>
      <c r="AU7" s="112">
        <v>16080</v>
      </c>
      <c r="AV7" s="84">
        <v>9</v>
      </c>
      <c r="AW7" s="84"/>
      <c r="AX7" s="84"/>
      <c r="AY7" s="108"/>
      <c r="AZ7" s="84"/>
      <c r="BA7" s="84"/>
      <c r="BB7" s="84" t="s">
        <v>295</v>
      </c>
      <c r="BC7" s="84" t="s">
        <v>145</v>
      </c>
      <c r="BD7" s="108"/>
      <c r="BE7" s="84">
        <v>0</v>
      </c>
      <c r="BF7" s="38" t="s">
        <v>275</v>
      </c>
      <c r="BG7" s="84" t="s">
        <v>323</v>
      </c>
      <c r="BH7" s="114" t="s">
        <v>326</v>
      </c>
      <c r="BI7" s="38" t="s">
        <v>110</v>
      </c>
      <c r="BJ7" s="85">
        <v>45863</v>
      </c>
      <c r="BK7" s="84"/>
      <c r="BL7" s="38" t="s">
        <v>114</v>
      </c>
      <c r="BM7" s="115" t="s">
        <v>119</v>
      </c>
      <c r="BN7" s="116" t="s">
        <v>200</v>
      </c>
      <c r="BO7" s="84" t="s">
        <v>245</v>
      </c>
      <c r="BP7" s="84">
        <v>2680</v>
      </c>
      <c r="BQ7" s="117" t="s">
        <v>203</v>
      </c>
      <c r="BR7" s="118" t="s">
        <v>363</v>
      </c>
    </row>
    <row r="8" spans="1:70" s="113" customFormat="1" ht="15" customHeight="1" x14ac:dyDescent="0.3">
      <c r="A8" s="84">
        <v>4</v>
      </c>
      <c r="B8" s="38" t="s">
        <v>248</v>
      </c>
      <c r="C8" s="38" t="s">
        <v>249</v>
      </c>
      <c r="D8" s="38" t="s">
        <v>250</v>
      </c>
      <c r="E8" s="38" t="s">
        <v>250</v>
      </c>
      <c r="F8" s="38" t="s">
        <v>251</v>
      </c>
      <c r="G8" s="84" t="s">
        <v>252</v>
      </c>
      <c r="H8" s="38" t="s">
        <v>253</v>
      </c>
      <c r="I8" s="84">
        <v>100029</v>
      </c>
      <c r="J8" s="38" t="s">
        <v>277</v>
      </c>
      <c r="K8" s="84">
        <v>100029</v>
      </c>
      <c r="L8" s="84" t="s">
        <v>255</v>
      </c>
      <c r="M8" s="38" t="s">
        <v>256</v>
      </c>
      <c r="N8" s="84">
        <v>172507</v>
      </c>
      <c r="O8" s="84" t="s">
        <v>278</v>
      </c>
      <c r="P8" s="84">
        <v>231768</v>
      </c>
      <c r="Q8" s="38" t="s">
        <v>279</v>
      </c>
      <c r="R8" s="38" t="s">
        <v>268</v>
      </c>
      <c r="S8" s="84" t="s">
        <v>280</v>
      </c>
      <c r="T8" s="84" t="s">
        <v>280</v>
      </c>
      <c r="U8" s="84" t="s">
        <v>281</v>
      </c>
      <c r="V8" s="84" t="s">
        <v>282</v>
      </c>
      <c r="W8" s="84">
        <v>541</v>
      </c>
      <c r="X8" s="38" t="s">
        <v>283</v>
      </c>
      <c r="Y8" s="84">
        <v>348864478</v>
      </c>
      <c r="Z8" s="38" t="s">
        <v>284</v>
      </c>
      <c r="AA8" s="108" t="s">
        <v>310</v>
      </c>
      <c r="AB8" s="84">
        <v>65959</v>
      </c>
      <c r="AC8" s="108" t="s">
        <v>311</v>
      </c>
      <c r="AD8" s="84">
        <v>24</v>
      </c>
      <c r="AE8" s="84" t="s">
        <v>290</v>
      </c>
      <c r="AF8" s="84" t="s">
        <v>299</v>
      </c>
      <c r="AG8" s="108" t="s">
        <v>312</v>
      </c>
      <c r="AH8" s="84" t="s">
        <v>301</v>
      </c>
      <c r="AI8" s="108" t="s">
        <v>313</v>
      </c>
      <c r="AJ8" s="84">
        <v>3917</v>
      </c>
      <c r="AK8" s="84">
        <v>3500</v>
      </c>
      <c r="AL8" s="108" t="s">
        <v>314</v>
      </c>
      <c r="AM8" s="84">
        <v>65959</v>
      </c>
      <c r="AN8" s="112">
        <v>18245.18</v>
      </c>
      <c r="AO8" s="112">
        <v>84204.18</v>
      </c>
      <c r="AP8" s="112">
        <v>0</v>
      </c>
      <c r="AQ8" s="112">
        <v>212.82</v>
      </c>
      <c r="AR8" s="112">
        <v>212.82</v>
      </c>
      <c r="AS8" s="112">
        <v>0</v>
      </c>
      <c r="AT8" s="112">
        <v>0</v>
      </c>
      <c r="AU8" s="112">
        <v>0</v>
      </c>
      <c r="AV8" s="84">
        <v>21</v>
      </c>
      <c r="AW8" s="84"/>
      <c r="AX8" s="84"/>
      <c r="AY8" s="108"/>
      <c r="AZ8" s="84"/>
      <c r="BA8" s="84"/>
      <c r="BB8" s="84" t="s">
        <v>315</v>
      </c>
      <c r="BC8" s="84" t="s">
        <v>145</v>
      </c>
      <c r="BD8" s="108"/>
      <c r="BE8" s="84">
        <v>0</v>
      </c>
      <c r="BF8" s="38" t="s">
        <v>280</v>
      </c>
      <c r="BG8" s="84" t="s">
        <v>324</v>
      </c>
      <c r="BH8" s="114" t="s">
        <v>326</v>
      </c>
      <c r="BI8" s="38" t="s">
        <v>110</v>
      </c>
      <c r="BJ8" s="85">
        <v>45863</v>
      </c>
      <c r="BK8" s="84"/>
      <c r="BL8" s="38" t="s">
        <v>114</v>
      </c>
      <c r="BM8" s="115" t="s">
        <v>119</v>
      </c>
      <c r="BN8" s="116" t="s">
        <v>200</v>
      </c>
      <c r="BO8" s="84" t="s">
        <v>245</v>
      </c>
      <c r="BP8" s="84">
        <v>3500</v>
      </c>
      <c r="BQ8" s="117" t="s">
        <v>202</v>
      </c>
      <c r="BR8" s="118" t="s">
        <v>364</v>
      </c>
    </row>
    <row r="9" spans="1:70" s="113" customFormat="1" ht="15" customHeight="1" x14ac:dyDescent="0.3">
      <c r="A9" s="84">
        <v>5</v>
      </c>
      <c r="B9" s="38" t="s">
        <v>248</v>
      </c>
      <c r="C9" s="38" t="s">
        <v>249</v>
      </c>
      <c r="D9" s="38" t="s">
        <v>250</v>
      </c>
      <c r="E9" s="38" t="s">
        <v>250</v>
      </c>
      <c r="F9" s="38" t="s">
        <v>251</v>
      </c>
      <c r="G9" s="84" t="s">
        <v>252</v>
      </c>
      <c r="H9" s="38" t="s">
        <v>253</v>
      </c>
      <c r="I9" s="84">
        <v>100029</v>
      </c>
      <c r="J9" s="38" t="s">
        <v>277</v>
      </c>
      <c r="K9" s="84">
        <v>100029</v>
      </c>
      <c r="L9" s="84" t="s">
        <v>255</v>
      </c>
      <c r="M9" s="38" t="s">
        <v>256</v>
      </c>
      <c r="N9" s="84">
        <v>172507</v>
      </c>
      <c r="O9" s="84" t="s">
        <v>278</v>
      </c>
      <c r="P9" s="84">
        <v>231768</v>
      </c>
      <c r="Q9" s="38" t="s">
        <v>279</v>
      </c>
      <c r="R9" s="38" t="s">
        <v>268</v>
      </c>
      <c r="S9" s="84" t="s">
        <v>285</v>
      </c>
      <c r="T9" s="84" t="s">
        <v>285</v>
      </c>
      <c r="U9" s="84" t="s">
        <v>281</v>
      </c>
      <c r="V9" s="84" t="s">
        <v>282</v>
      </c>
      <c r="W9" s="84">
        <v>541</v>
      </c>
      <c r="X9" s="38" t="s">
        <v>286</v>
      </c>
      <c r="Y9" s="84">
        <v>349925443</v>
      </c>
      <c r="Z9" s="38" t="s">
        <v>287</v>
      </c>
      <c r="AA9" s="108" t="s">
        <v>316</v>
      </c>
      <c r="AB9" s="84">
        <v>62828</v>
      </c>
      <c r="AC9" s="108" t="s">
        <v>311</v>
      </c>
      <c r="AD9" s="84">
        <v>24</v>
      </c>
      <c r="AE9" s="84" t="s">
        <v>317</v>
      </c>
      <c r="AF9" s="84" t="s">
        <v>318</v>
      </c>
      <c r="AG9" s="108" t="s">
        <v>312</v>
      </c>
      <c r="AH9" s="84" t="s">
        <v>293</v>
      </c>
      <c r="AI9" s="108" t="s">
        <v>319</v>
      </c>
      <c r="AJ9" s="84">
        <v>3262</v>
      </c>
      <c r="AK9" s="84">
        <v>3400</v>
      </c>
      <c r="AL9" s="108" t="s">
        <v>320</v>
      </c>
      <c r="AM9" s="84">
        <v>62828</v>
      </c>
      <c r="AN9" s="112">
        <v>17212.68</v>
      </c>
      <c r="AO9" s="112">
        <v>80040.679999999993</v>
      </c>
      <c r="AP9" s="112">
        <v>0</v>
      </c>
      <c r="AQ9" s="112">
        <v>1421.32</v>
      </c>
      <c r="AR9" s="112">
        <v>1421.32</v>
      </c>
      <c r="AS9" s="112">
        <v>0</v>
      </c>
      <c r="AT9" s="112">
        <v>0</v>
      </c>
      <c r="AU9" s="112">
        <v>0</v>
      </c>
      <c r="AV9" s="84">
        <v>17</v>
      </c>
      <c r="AW9" s="84"/>
      <c r="AX9" s="84"/>
      <c r="AY9" s="108"/>
      <c r="AZ9" s="84"/>
      <c r="BA9" s="84"/>
      <c r="BB9" s="84" t="s">
        <v>315</v>
      </c>
      <c r="BC9" s="84" t="s">
        <v>145</v>
      </c>
      <c r="BD9" s="108"/>
      <c r="BE9" s="84">
        <v>0</v>
      </c>
      <c r="BF9" s="38" t="s">
        <v>285</v>
      </c>
      <c r="BG9" s="84" t="s">
        <v>325</v>
      </c>
      <c r="BH9" s="114" t="s">
        <v>326</v>
      </c>
      <c r="BI9" s="38" t="s">
        <v>110</v>
      </c>
      <c r="BJ9" s="85">
        <v>45863</v>
      </c>
      <c r="BK9" s="84"/>
      <c r="BL9" s="38" t="s">
        <v>114</v>
      </c>
      <c r="BM9" s="115" t="s">
        <v>119</v>
      </c>
      <c r="BN9" s="116" t="s">
        <v>200</v>
      </c>
      <c r="BO9" s="84" t="s">
        <v>245</v>
      </c>
      <c r="BP9" s="84">
        <v>3400</v>
      </c>
      <c r="BQ9" s="117" t="s">
        <v>202</v>
      </c>
      <c r="BR9" s="118" t="s">
        <v>365</v>
      </c>
    </row>
    <row r="10" spans="1:70" s="113" customFormat="1" ht="15" customHeight="1" x14ac:dyDescent="0.3">
      <c r="A10" s="84">
        <v>6</v>
      </c>
      <c r="B10" s="38" t="s">
        <v>248</v>
      </c>
      <c r="C10" s="38" t="s">
        <v>249</v>
      </c>
      <c r="D10" s="38" t="s">
        <v>250</v>
      </c>
      <c r="E10" s="38" t="s">
        <v>250</v>
      </c>
      <c r="F10" s="38" t="s">
        <v>251</v>
      </c>
      <c r="G10" s="84" t="s">
        <v>252</v>
      </c>
      <c r="H10" s="38" t="s">
        <v>253</v>
      </c>
      <c r="I10" s="84">
        <v>57071</v>
      </c>
      <c r="J10" s="38" t="s">
        <v>254</v>
      </c>
      <c r="K10" s="84">
        <v>57071</v>
      </c>
      <c r="L10" s="84" t="s">
        <v>255</v>
      </c>
      <c r="M10" s="38" t="s">
        <v>256</v>
      </c>
      <c r="N10" s="84">
        <v>169665</v>
      </c>
      <c r="O10" s="84" t="s">
        <v>327</v>
      </c>
      <c r="P10" s="84">
        <v>227861</v>
      </c>
      <c r="Q10" s="38" t="s">
        <v>328</v>
      </c>
      <c r="R10" s="38" t="s">
        <v>268</v>
      </c>
      <c r="S10" s="84" t="s">
        <v>329</v>
      </c>
      <c r="T10" s="84" t="s">
        <v>329</v>
      </c>
      <c r="U10" s="84" t="s">
        <v>261</v>
      </c>
      <c r="V10" s="84" t="s">
        <v>262</v>
      </c>
      <c r="W10" s="84">
        <v>0</v>
      </c>
      <c r="X10" s="38" t="s">
        <v>330</v>
      </c>
      <c r="Y10" s="84">
        <v>355918168</v>
      </c>
      <c r="Z10" s="38" t="s">
        <v>331</v>
      </c>
      <c r="AA10" s="108" t="s">
        <v>341</v>
      </c>
      <c r="AB10" s="84">
        <v>42000</v>
      </c>
      <c r="AC10" s="108" t="s">
        <v>305</v>
      </c>
      <c r="AD10" s="84">
        <v>24</v>
      </c>
      <c r="AE10" s="84" t="s">
        <v>342</v>
      </c>
      <c r="AF10" s="84" t="s">
        <v>343</v>
      </c>
      <c r="AG10" s="108" t="s">
        <v>344</v>
      </c>
      <c r="AH10" s="84" t="s">
        <v>345</v>
      </c>
      <c r="AI10" s="108" t="s">
        <v>346</v>
      </c>
      <c r="AJ10" s="84">
        <v>2240</v>
      </c>
      <c r="AK10" s="84">
        <v>2240</v>
      </c>
      <c r="AL10" s="108" t="s">
        <v>347</v>
      </c>
      <c r="AM10" s="84">
        <v>19255.169999999998</v>
      </c>
      <c r="AN10" s="112">
        <v>9864.83</v>
      </c>
      <c r="AO10" s="112">
        <v>29120</v>
      </c>
      <c r="AP10" s="112">
        <v>22744.83</v>
      </c>
      <c r="AQ10" s="112">
        <v>3075.17</v>
      </c>
      <c r="AR10" s="112">
        <v>25820</v>
      </c>
      <c r="AS10" s="112">
        <v>3565.8</v>
      </c>
      <c r="AT10" s="112">
        <v>914.2</v>
      </c>
      <c r="AU10" s="112">
        <v>4480</v>
      </c>
      <c r="AV10" s="84">
        <v>15</v>
      </c>
      <c r="AW10" s="84"/>
      <c r="AX10" s="84"/>
      <c r="AY10" s="108"/>
      <c r="AZ10" s="84"/>
      <c r="BA10" s="84"/>
      <c r="BB10" s="84" t="s">
        <v>295</v>
      </c>
      <c r="BC10" s="84" t="s">
        <v>145</v>
      </c>
      <c r="BD10" s="108"/>
      <c r="BE10" s="84">
        <v>0</v>
      </c>
      <c r="BF10" s="38" t="s">
        <v>329</v>
      </c>
      <c r="BG10" s="84" t="s">
        <v>358</v>
      </c>
      <c r="BH10" s="114" t="s">
        <v>326</v>
      </c>
      <c r="BI10" s="38" t="s">
        <v>110</v>
      </c>
      <c r="BJ10" s="85">
        <v>45863</v>
      </c>
      <c r="BK10" s="84"/>
      <c r="BL10" s="38" t="s">
        <v>114</v>
      </c>
      <c r="BM10" s="115" t="s">
        <v>119</v>
      </c>
      <c r="BN10" s="116" t="s">
        <v>200</v>
      </c>
      <c r="BO10" s="84" t="s">
        <v>245</v>
      </c>
      <c r="BP10" s="84">
        <v>2240</v>
      </c>
      <c r="BQ10" s="117" t="s">
        <v>202</v>
      </c>
      <c r="BR10" s="118" t="s">
        <v>366</v>
      </c>
    </row>
    <row r="11" spans="1:70" s="113" customFormat="1" ht="15" customHeight="1" x14ac:dyDescent="0.3">
      <c r="A11" s="84">
        <v>7</v>
      </c>
      <c r="B11" s="38" t="s">
        <v>248</v>
      </c>
      <c r="C11" s="38" t="s">
        <v>249</v>
      </c>
      <c r="D11" s="38" t="s">
        <v>250</v>
      </c>
      <c r="E11" s="38" t="s">
        <v>250</v>
      </c>
      <c r="F11" s="38" t="s">
        <v>251</v>
      </c>
      <c r="G11" s="84" t="s">
        <v>252</v>
      </c>
      <c r="H11" s="38" t="s">
        <v>253</v>
      </c>
      <c r="I11" s="84">
        <v>59213</v>
      </c>
      <c r="J11" s="38" t="s">
        <v>253</v>
      </c>
      <c r="K11" s="84">
        <v>59213</v>
      </c>
      <c r="L11" s="84" t="s">
        <v>255</v>
      </c>
      <c r="M11" s="38" t="s">
        <v>256</v>
      </c>
      <c r="N11" s="84">
        <v>171853</v>
      </c>
      <c r="O11" s="84" t="s">
        <v>332</v>
      </c>
      <c r="P11" s="84">
        <v>230938</v>
      </c>
      <c r="Q11" s="38" t="s">
        <v>333</v>
      </c>
      <c r="R11" s="38" t="s">
        <v>274</v>
      </c>
      <c r="S11" s="84" t="s">
        <v>334</v>
      </c>
      <c r="T11" s="84" t="s">
        <v>334</v>
      </c>
      <c r="U11" s="84" t="s">
        <v>270</v>
      </c>
      <c r="V11" s="84" t="s">
        <v>282</v>
      </c>
      <c r="W11" s="84">
        <v>0</v>
      </c>
      <c r="X11" s="38" t="s">
        <v>335</v>
      </c>
      <c r="Y11" s="84">
        <v>358030627</v>
      </c>
      <c r="Z11" s="38" t="s">
        <v>336</v>
      </c>
      <c r="AA11" s="108" t="s">
        <v>348</v>
      </c>
      <c r="AB11" s="84">
        <v>30000</v>
      </c>
      <c r="AC11" s="108" t="s">
        <v>349</v>
      </c>
      <c r="AD11" s="84">
        <v>18</v>
      </c>
      <c r="AE11" s="84" t="s">
        <v>306</v>
      </c>
      <c r="AF11" s="84" t="s">
        <v>343</v>
      </c>
      <c r="AG11" s="108" t="s">
        <v>350</v>
      </c>
      <c r="AH11" s="84" t="s">
        <v>345</v>
      </c>
      <c r="AI11" s="108" t="s">
        <v>351</v>
      </c>
      <c r="AJ11" s="84">
        <v>2020</v>
      </c>
      <c r="AK11" s="84">
        <v>2020</v>
      </c>
      <c r="AL11" s="108" t="s">
        <v>352</v>
      </c>
      <c r="AM11" s="84">
        <v>5642.3</v>
      </c>
      <c r="AN11" s="112">
        <v>2437.6999999999998</v>
      </c>
      <c r="AO11" s="112">
        <v>8080</v>
      </c>
      <c r="AP11" s="112">
        <v>24357.7</v>
      </c>
      <c r="AQ11" s="112">
        <v>3967.3</v>
      </c>
      <c r="AR11" s="112">
        <v>28325</v>
      </c>
      <c r="AS11" s="112">
        <v>9585.74</v>
      </c>
      <c r="AT11" s="112">
        <v>2534.2600000000002</v>
      </c>
      <c r="AU11" s="112">
        <v>12120</v>
      </c>
      <c r="AV11" s="84">
        <v>10</v>
      </c>
      <c r="AW11" s="84"/>
      <c r="AX11" s="84"/>
      <c r="AY11" s="108"/>
      <c r="AZ11" s="84"/>
      <c r="BA11" s="84"/>
      <c r="BB11" s="84" t="s">
        <v>295</v>
      </c>
      <c r="BC11" s="84" t="s">
        <v>145</v>
      </c>
      <c r="BD11" s="108"/>
      <c r="BE11" s="84">
        <v>0</v>
      </c>
      <c r="BF11" s="38" t="s">
        <v>334</v>
      </c>
      <c r="BG11" s="84" t="s">
        <v>359</v>
      </c>
      <c r="BH11" s="114" t="s">
        <v>326</v>
      </c>
      <c r="BI11" s="38" t="s">
        <v>110</v>
      </c>
      <c r="BJ11" s="85">
        <v>45863</v>
      </c>
      <c r="BK11" s="84"/>
      <c r="BL11" s="38" t="s">
        <v>114</v>
      </c>
      <c r="BM11" s="115" t="s">
        <v>119</v>
      </c>
      <c r="BN11" s="116" t="s">
        <v>201</v>
      </c>
      <c r="BO11" s="84" t="s">
        <v>245</v>
      </c>
      <c r="BP11" s="84">
        <v>29000</v>
      </c>
      <c r="BQ11" s="117" t="s">
        <v>203</v>
      </c>
      <c r="BR11" s="118" t="s">
        <v>367</v>
      </c>
    </row>
    <row r="12" spans="1:70" s="113" customFormat="1" ht="15" customHeight="1" x14ac:dyDescent="0.3">
      <c r="A12" s="84">
        <v>8</v>
      </c>
      <c r="B12" s="38" t="s">
        <v>248</v>
      </c>
      <c r="C12" s="38" t="s">
        <v>249</v>
      </c>
      <c r="D12" s="38" t="s">
        <v>250</v>
      </c>
      <c r="E12" s="38" t="s">
        <v>250</v>
      </c>
      <c r="F12" s="38" t="s">
        <v>251</v>
      </c>
      <c r="G12" s="84" t="s">
        <v>252</v>
      </c>
      <c r="H12" s="38" t="s">
        <v>253</v>
      </c>
      <c r="I12" s="84">
        <v>57071</v>
      </c>
      <c r="J12" s="38" t="s">
        <v>254</v>
      </c>
      <c r="K12" s="84">
        <v>57071</v>
      </c>
      <c r="L12" s="84" t="s">
        <v>255</v>
      </c>
      <c r="M12" s="38" t="s">
        <v>256</v>
      </c>
      <c r="N12" s="84">
        <v>94055</v>
      </c>
      <c r="O12" s="84" t="s">
        <v>337</v>
      </c>
      <c r="P12" s="84">
        <v>131018</v>
      </c>
      <c r="Q12" s="38" t="s">
        <v>338</v>
      </c>
      <c r="R12" s="38" t="s">
        <v>268</v>
      </c>
      <c r="S12" s="84" t="s">
        <v>339</v>
      </c>
      <c r="T12" s="84" t="s">
        <v>339</v>
      </c>
      <c r="U12" s="84" t="s">
        <v>270</v>
      </c>
      <c r="V12" s="84" t="s">
        <v>262</v>
      </c>
      <c r="W12" s="84">
        <v>0</v>
      </c>
      <c r="X12" s="38" t="s">
        <v>263</v>
      </c>
      <c r="Y12" s="84">
        <v>358929239</v>
      </c>
      <c r="Z12" s="38" t="s">
        <v>340</v>
      </c>
      <c r="AA12" s="108" t="s">
        <v>353</v>
      </c>
      <c r="AB12" s="84">
        <v>75000</v>
      </c>
      <c r="AC12" s="108" t="s">
        <v>289</v>
      </c>
      <c r="AD12" s="84">
        <v>30</v>
      </c>
      <c r="AE12" s="84" t="s">
        <v>354</v>
      </c>
      <c r="AF12" s="84" t="s">
        <v>318</v>
      </c>
      <c r="AG12" s="108" t="s">
        <v>355</v>
      </c>
      <c r="AH12" s="84" t="s">
        <v>301</v>
      </c>
      <c r="AI12" s="108" t="s">
        <v>356</v>
      </c>
      <c r="AJ12" s="84">
        <v>3340</v>
      </c>
      <c r="AK12" s="84">
        <v>3340</v>
      </c>
      <c r="AL12" s="108" t="s">
        <v>357</v>
      </c>
      <c r="AM12" s="84">
        <v>14052.22</v>
      </c>
      <c r="AN12" s="112">
        <v>9327.7800000000007</v>
      </c>
      <c r="AO12" s="112">
        <v>23380</v>
      </c>
      <c r="AP12" s="112">
        <v>60947.78</v>
      </c>
      <c r="AQ12" s="112">
        <v>15441.22</v>
      </c>
      <c r="AR12" s="112">
        <v>76389</v>
      </c>
      <c r="AS12" s="112">
        <v>2150.27</v>
      </c>
      <c r="AT12" s="112">
        <v>1189.73</v>
      </c>
      <c r="AU12" s="112">
        <v>3340</v>
      </c>
      <c r="AV12" s="84">
        <v>8</v>
      </c>
      <c r="AW12" s="84"/>
      <c r="AX12" s="84"/>
      <c r="AY12" s="108"/>
      <c r="AZ12" s="84"/>
      <c r="BA12" s="84"/>
      <c r="BB12" s="84" t="s">
        <v>295</v>
      </c>
      <c r="BC12" s="84" t="s">
        <v>145</v>
      </c>
      <c r="BD12" s="108"/>
      <c r="BE12" s="84">
        <v>0</v>
      </c>
      <c r="BF12" s="38" t="s">
        <v>339</v>
      </c>
      <c r="BG12" s="84" t="s">
        <v>360</v>
      </c>
      <c r="BH12" s="114" t="s">
        <v>326</v>
      </c>
      <c r="BI12" s="38" t="s">
        <v>110</v>
      </c>
      <c r="BJ12" s="85">
        <v>45863</v>
      </c>
      <c r="BK12" s="84"/>
      <c r="BL12" s="38" t="s">
        <v>114</v>
      </c>
      <c r="BM12" s="115" t="s">
        <v>119</v>
      </c>
      <c r="BN12" s="116" t="s">
        <v>201</v>
      </c>
      <c r="BO12" s="84" t="s">
        <v>245</v>
      </c>
      <c r="BP12" s="84">
        <v>39300</v>
      </c>
      <c r="BQ12" s="117" t="s">
        <v>203</v>
      </c>
      <c r="BR12" s="118" t="s">
        <v>368</v>
      </c>
    </row>
    <row r="13" spans="1:70" s="113" customFormat="1" ht="15" customHeight="1" x14ac:dyDescent="0.3">
      <c r="A13" s="84">
        <v>9</v>
      </c>
      <c r="B13" s="38" t="s">
        <v>248</v>
      </c>
      <c r="C13" s="38" t="s">
        <v>249</v>
      </c>
      <c r="D13" s="38" t="s">
        <v>250</v>
      </c>
      <c r="E13" s="38" t="s">
        <v>250</v>
      </c>
      <c r="F13" s="38" t="s">
        <v>251</v>
      </c>
      <c r="G13" s="84" t="s">
        <v>252</v>
      </c>
      <c r="H13" s="38" t="s">
        <v>253</v>
      </c>
      <c r="I13" s="84">
        <v>58062</v>
      </c>
      <c r="J13" s="38" t="s">
        <v>389</v>
      </c>
      <c r="K13" s="84">
        <v>58062</v>
      </c>
      <c r="L13" s="84" t="s">
        <v>255</v>
      </c>
      <c r="M13" s="38" t="s">
        <v>256</v>
      </c>
      <c r="N13" s="84">
        <v>489241</v>
      </c>
      <c r="O13" s="84" t="s">
        <v>390</v>
      </c>
      <c r="P13" s="84">
        <v>779468</v>
      </c>
      <c r="Q13" s="38" t="s">
        <v>391</v>
      </c>
      <c r="R13" s="38" t="s">
        <v>268</v>
      </c>
      <c r="S13" s="84" t="s">
        <v>392</v>
      </c>
      <c r="T13" s="84" t="s">
        <v>392</v>
      </c>
      <c r="U13" s="84" t="s">
        <v>393</v>
      </c>
      <c r="V13" s="84" t="s">
        <v>282</v>
      </c>
      <c r="W13" s="84">
        <v>0</v>
      </c>
      <c r="X13" s="38" t="s">
        <v>263</v>
      </c>
      <c r="Y13" s="84">
        <v>355230272</v>
      </c>
      <c r="Z13" s="38" t="s">
        <v>394</v>
      </c>
      <c r="AA13" s="108" t="s">
        <v>397</v>
      </c>
      <c r="AB13" s="84">
        <v>42000</v>
      </c>
      <c r="AC13" s="108" t="s">
        <v>398</v>
      </c>
      <c r="AD13" s="84">
        <v>24</v>
      </c>
      <c r="AE13" s="84" t="s">
        <v>342</v>
      </c>
      <c r="AF13" s="84" t="s">
        <v>343</v>
      </c>
      <c r="AG13" s="108" t="s">
        <v>399</v>
      </c>
      <c r="AH13" s="84" t="s">
        <v>345</v>
      </c>
      <c r="AI13" s="108" t="s">
        <v>400</v>
      </c>
      <c r="AJ13" s="84">
        <v>2240</v>
      </c>
      <c r="AK13" s="84">
        <v>2240</v>
      </c>
      <c r="AL13" s="108" t="s">
        <v>401</v>
      </c>
      <c r="AM13" s="84">
        <v>24161.95</v>
      </c>
      <c r="AN13" s="112">
        <v>9438.0499999999993</v>
      </c>
      <c r="AO13" s="112">
        <v>33600</v>
      </c>
      <c r="AP13" s="112">
        <v>17838.05</v>
      </c>
      <c r="AQ13" s="112">
        <v>1888.95</v>
      </c>
      <c r="AR13" s="112">
        <v>19727</v>
      </c>
      <c r="AS13" s="112">
        <v>3772.96</v>
      </c>
      <c r="AT13" s="112">
        <v>707.04</v>
      </c>
      <c r="AU13" s="112">
        <v>4480</v>
      </c>
      <c r="AV13" s="84">
        <v>17</v>
      </c>
      <c r="AW13" s="84"/>
      <c r="AX13" s="84"/>
      <c r="AY13" s="108"/>
      <c r="AZ13" s="84"/>
      <c r="BA13" s="84"/>
      <c r="BB13" s="84" t="s">
        <v>295</v>
      </c>
      <c r="BC13" s="84" t="s">
        <v>145</v>
      </c>
      <c r="BD13" s="108"/>
      <c r="BE13" s="84">
        <v>0</v>
      </c>
      <c r="BF13" s="38" t="s">
        <v>392</v>
      </c>
      <c r="BG13" s="84" t="s">
        <v>404</v>
      </c>
      <c r="BH13" s="114" t="s">
        <v>326</v>
      </c>
      <c r="BI13" s="38" t="s">
        <v>110</v>
      </c>
      <c r="BJ13" s="85">
        <v>45863</v>
      </c>
      <c r="BK13" s="84"/>
      <c r="BL13" s="38" t="s">
        <v>114</v>
      </c>
      <c r="BM13" s="115" t="s">
        <v>119</v>
      </c>
      <c r="BN13" s="116" t="s">
        <v>201</v>
      </c>
      <c r="BO13" s="84" t="s">
        <v>245</v>
      </c>
      <c r="BP13" s="84">
        <v>2240</v>
      </c>
      <c r="BQ13" s="117" t="s">
        <v>203</v>
      </c>
      <c r="BR13" s="118" t="s">
        <v>406</v>
      </c>
    </row>
    <row r="14" spans="1:70" s="113" customFormat="1" ht="15" customHeight="1" x14ac:dyDescent="0.3">
      <c r="A14" s="84">
        <v>10</v>
      </c>
      <c r="B14" s="38" t="s">
        <v>248</v>
      </c>
      <c r="C14" s="38" t="s">
        <v>249</v>
      </c>
      <c r="D14" s="38" t="s">
        <v>250</v>
      </c>
      <c r="E14" s="38" t="s">
        <v>250</v>
      </c>
      <c r="F14" s="38" t="s">
        <v>251</v>
      </c>
      <c r="G14" s="84" t="s">
        <v>252</v>
      </c>
      <c r="H14" s="38" t="s">
        <v>253</v>
      </c>
      <c r="I14" s="84">
        <v>58062</v>
      </c>
      <c r="J14" s="38" t="s">
        <v>389</v>
      </c>
      <c r="K14" s="84">
        <v>58062</v>
      </c>
      <c r="L14" s="84" t="s">
        <v>255</v>
      </c>
      <c r="M14" s="38" t="s">
        <v>256</v>
      </c>
      <c r="N14" s="84">
        <v>489241</v>
      </c>
      <c r="O14" s="84" t="s">
        <v>390</v>
      </c>
      <c r="P14" s="84">
        <v>779468</v>
      </c>
      <c r="Q14" s="38" t="s">
        <v>391</v>
      </c>
      <c r="R14" s="38" t="s">
        <v>268</v>
      </c>
      <c r="S14" s="84" t="s">
        <v>395</v>
      </c>
      <c r="T14" s="84" t="s">
        <v>395</v>
      </c>
      <c r="U14" s="84" t="s">
        <v>281</v>
      </c>
      <c r="V14" s="84" t="s">
        <v>282</v>
      </c>
      <c r="W14" s="84">
        <v>0</v>
      </c>
      <c r="X14" s="38" t="s">
        <v>263</v>
      </c>
      <c r="Y14" s="84">
        <v>355281257</v>
      </c>
      <c r="Z14" s="38" t="s">
        <v>396</v>
      </c>
      <c r="AA14" s="108" t="s">
        <v>402</v>
      </c>
      <c r="AB14" s="84">
        <v>42000</v>
      </c>
      <c r="AC14" s="108" t="s">
        <v>398</v>
      </c>
      <c r="AD14" s="84">
        <v>24</v>
      </c>
      <c r="AE14" s="84" t="s">
        <v>342</v>
      </c>
      <c r="AF14" s="84" t="s">
        <v>343</v>
      </c>
      <c r="AG14" s="108" t="s">
        <v>403</v>
      </c>
      <c r="AH14" s="84" t="s">
        <v>345</v>
      </c>
      <c r="AI14" s="108" t="s">
        <v>400</v>
      </c>
      <c r="AJ14" s="84">
        <v>2240</v>
      </c>
      <c r="AK14" s="84">
        <v>2240</v>
      </c>
      <c r="AL14" s="108" t="s">
        <v>401</v>
      </c>
      <c r="AM14" s="84">
        <v>26101.62</v>
      </c>
      <c r="AN14" s="112">
        <v>9738.3799999999992</v>
      </c>
      <c r="AO14" s="112">
        <v>35840</v>
      </c>
      <c r="AP14" s="112">
        <v>15898.38</v>
      </c>
      <c r="AQ14" s="112">
        <v>1496.62</v>
      </c>
      <c r="AR14" s="112">
        <v>17395</v>
      </c>
      <c r="AS14" s="112">
        <v>1913.32</v>
      </c>
      <c r="AT14" s="112">
        <v>326.68</v>
      </c>
      <c r="AU14" s="112">
        <v>2240</v>
      </c>
      <c r="AV14" s="84">
        <v>17</v>
      </c>
      <c r="AW14" s="84"/>
      <c r="AX14" s="84"/>
      <c r="AY14" s="108"/>
      <c r="AZ14" s="84"/>
      <c r="BA14" s="84"/>
      <c r="BB14" s="84" t="s">
        <v>295</v>
      </c>
      <c r="BC14" s="84" t="s">
        <v>145</v>
      </c>
      <c r="BD14" s="108"/>
      <c r="BE14" s="84">
        <v>0</v>
      </c>
      <c r="BF14" s="38" t="s">
        <v>395</v>
      </c>
      <c r="BG14" s="84" t="s">
        <v>405</v>
      </c>
      <c r="BH14" s="114" t="s">
        <v>326</v>
      </c>
      <c r="BI14" s="38" t="s">
        <v>110</v>
      </c>
      <c r="BJ14" s="85">
        <v>45863</v>
      </c>
      <c r="BK14" s="84"/>
      <c r="BL14" s="38" t="s">
        <v>114</v>
      </c>
      <c r="BM14" s="115" t="s">
        <v>119</v>
      </c>
      <c r="BN14" s="116" t="s">
        <v>200</v>
      </c>
      <c r="BO14" s="84" t="s">
        <v>245</v>
      </c>
      <c r="BP14" s="84">
        <v>2240</v>
      </c>
      <c r="BQ14" s="117" t="s">
        <v>203</v>
      </c>
      <c r="BR14" s="118" t="s">
        <v>406</v>
      </c>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2025-07-29T10:07:36Z</dcterms:modified>
</cp:coreProperties>
</file>