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DD22FA96-8DB1-4B3A-9B7C-E64E8284CDD9}" xr6:coauthVersionLast="47" xr6:coauthVersionMax="47" xr10:uidLastSave="{92024D8B-1A23-4B46-ADC1-A0747ECE7BE5}"/>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D5" i="7" l="1"/>
  <c r="C5" i="7"/>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<sst xmlns="http://schemas.openxmlformats.org/spreadsheetml/2006/main" count="309" uniqueCount="277">
  <si>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</si>
  <si>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</si>
  <si>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</si>
  <si>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</si>
  <si>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</si>
  <si>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</si>
  <si>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</si>
  <si>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</si>
  <si>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</si>
  <si>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</si>
  <si>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</si>
  <si>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</si>
  <si>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</si>
  <si>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</si>
  <si>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</si>
  <si>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</si>
  <si>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</si>
  <si>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</si>
  <si>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</si>
  <si>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</si>
  <si>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</si>
  <si>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</si>
  <si>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</si>
  <si>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</si>
  <si>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</si>
  <si>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</si>
  <si>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</si>
  <si>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</si>
  <si>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</si>
  <si>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</si>
  <si>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</si>
  <si>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</si>
  <si>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</si>
  <si>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</si>
  <si>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</si>
  <si>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</si>
  <si>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</si>
  <si>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</si>
  <si>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</si>
  <si>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</si>
  <si>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</si>
  <si>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</si>
  <si>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</si>
  <si>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</si>
  <si>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</si>
  <si>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</si>
  <si>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</si>
  <si>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</si>
  <si>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</si>
  <si>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</si>
  <si>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</si>
  <si>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</si>
  <si>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</si>
  <si>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</si>
  <si>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</si>
  <si>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</si>
  <si>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</si>
  <si>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</si>
  <si>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</si>
  <si>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</si>
  <si>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</si>
  <si>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</si>
  <si>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</si>
  <si>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</si>
  <si>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</si>
  <si>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</si>
  <si>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</si>
  <si>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</si>
  <si>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</si>
  <si>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</si>
  <si>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</si>
  <si>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</si>
  <si>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</si>
  <si>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</si>
  <si>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</si>
  <si>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</si>
  <si>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</si>
  <si>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</si>
  <si>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</si>
  <si>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</si>
  <si>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</si>
  <si>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</si>
  <si>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</si>
  <si>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</si>
  <si>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</si>
  <si>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</si>
  <si>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</si>
  <si>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</si>
  <si>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</si>
  <si>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</si>
  <si>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</si>
  <si>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</si>
  <si>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</si>
  <si>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</si>
  <si>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</si>
  <si>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</si>
  <si>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</si>
  <si>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</si>
  <si>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</si>
  <si>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</si>
  <si>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</si>
  <si>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</si>
  <si>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</si>
  <si>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</si>
  <si>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</si>
  <si>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</si>
  <si>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</si>
  <si>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</si>
  <si>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</si>
  <si>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</si>
  <si>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</si>
  <si>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</si>
  <si>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</si>
  <si>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</si>
  <si>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</si>
  <si>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</si>
  <si>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</si>
  <si>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</si>
  <si>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</si>
  <si>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</si>
  <si>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</si>
  <si>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</si>
  <si>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</si>
  <si>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</si>
  <si>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</si>
  <si>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</si>
  <si>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</si>
  <si>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</si>
  <si>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</si>
  <si>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</si>
  <si>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</si>
  <si>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</si>
  <si>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</si>
  <si>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</si>
  <si>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</si>
  <si>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</si>
  <si>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</si>
  <si>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</si>
  <si>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</si>
  <si>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</si>
  <si>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</si>
  <si>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</si>
  <si>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</si>
  <si>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</si>
  <si>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</si>
  <si>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</si>
  <si>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</si>
  <si>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</si>
  <si>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</si>
  <si>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</si>
  <si>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</si>
  <si>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</si>
  <si>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</si>
  <si>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</si>
  <si>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</si>
  <si>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</si>
  <si>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</si>
  <si>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</si>
  <si>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</si>
  <si>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</si>
  <si>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</si>
  <si>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</si>
  <si>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</si>
  <si>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</si>
  <si>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</si>
  <si>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</si>
  <si>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</si>
  <si>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</si>
  <si>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</si>
  <si>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</si>
  <si>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</si>
  <si>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</si>
  <si>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</si>
  <si>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</si>
  <si>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</si>
  <si>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</si>
  <si>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</si>
  <si>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</si>
  <si>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</si>
  <si>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</si>
  <si>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</si>
  <si>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</si>
  <si>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</si>
  <si>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</si>
  <si>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</si>
  <si>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</si>
  <si>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</si>
  <si>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</si>
  <si>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</si>
  <si>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</si>
  <si>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</si>
  <si>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</si>
  <si>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</si>
  <si>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</si>
  <si>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</si>
  <si>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</si>
  <si>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</si>
  <si>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</si>
  <si>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</si>
  <si>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</si>
  <si>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</si>
  <si>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</si>
  <si>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</si>
  <si>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</si>
  <si>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</si>
  <si>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</si>
  <si>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</si>
  <si>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</si>
  <si>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</si>
  <si>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</si>
  <si>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</si>
  <si>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</si>
  <si>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</si>
  <si>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</si>
  <si>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</si>
  <si>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</si>
  <si>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</si>
  <si>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</si>
  <si>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</si>
  <si>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</si>
  <si>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</si>
  <si>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</si>
  <si>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</si>
  <si>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</si>
  <si>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</si>
  <si>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</si>
  <si>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</si>
  <si>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</si>
  <si>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</si>
  <si>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</si>
  <si>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</si>
  <si>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</si>
  <si>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</si>
  <si>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</si>
  <si>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</si>
  <si>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</si>
  <si>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</si>
  <si>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</si>
  <si>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</si>
  <si>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</si>
  <si>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</si>
  <si>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</si>
  <si>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</si>
  <si>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</si>
  <si>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</si>
  <si>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</si>
  <si>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</si>
  <si>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UK3488</t>
  </si>
  <si>
    <t>Roorkee</t>
  </si>
  <si>
    <t>Vikas Nagar</t>
  </si>
  <si>
    <t>Haridwar</t>
  </si>
  <si>
    <t>Karnal</t>
  </si>
  <si>
    <t>Haryana</t>
  </si>
  <si>
    <t>Anuj Kumar</t>
  </si>
  <si>
    <t>SF0092380</t>
  </si>
  <si>
    <t>Credit Assistant</t>
  </si>
  <si>
    <t>FN25-26-01560</t>
  </si>
  <si>
    <t>Dual Staff</t>
  </si>
  <si>
    <t>Available &amp; Updated</t>
  </si>
  <si>
    <t>476385-G1</t>
  </si>
  <si>
    <t>Ravi Kumar</t>
  </si>
  <si>
    <t>SF0097482</t>
  </si>
  <si>
    <t>Branch Manager</t>
  </si>
  <si>
    <t>476385-G2</t>
  </si>
  <si>
    <t>Yashvindra</t>
  </si>
  <si>
    <t>SF0098209</t>
  </si>
  <si>
    <t>Business</t>
  </si>
  <si>
    <t>Rahul Kumar/ SF0073428</t>
  </si>
  <si>
    <t>Rahul Kumar/SF0077212</t>
  </si>
  <si>
    <t>Karm Veer/SF0072751</t>
  </si>
  <si>
    <t>Vipin Yadav/SF0071928</t>
  </si>
  <si>
    <t>Absconding</t>
  </si>
  <si>
    <t>Completed-Report Submitted</t>
  </si>
  <si>
    <t>Dear Team,
As per the discussion with AVP Rahul Kumar,Movement register &amp; Deno book, it is confirmed that the second key holder, Anuj Kumar-Employee ID: SF0092380 (Complaint Number-FN25-26-01560), was not involved in the present case of cash discrepancy. Anuj Kumar had handed over his locker key to the Branch Quality Manager (BQM) solely for the purpose of cash deposit. Following the partial deposit of funds in the bank, the BQM did not return to the branch.
Please update the case category from Financial to Non-Financial, as this case pertains to a process lapse. It has been confirmed that the second key holder, Anuj Kumar (Employee ID: SF0092380), was not involved in the matter. The issue is classified under the Non-Financial category due to procedural oversight, rather than any financial misconduct.</t>
  </si>
  <si>
    <t>Complaint Lodged</t>
  </si>
  <si>
    <t>As per the discussion with AVP Rahul Kumar, it is confirmed that the second key holder, Anuj Kumar-Employee ID: SF0092380 (Complaint Number-FN25-26-01560), was not involved in the present case of cash discrepancy. Anuj Kumar had handed over his locker key to the Branch Quality Manager (BQM) solely for the purpose of cash deposit. Following the partial deposit of funds in the bank, the BQM did not return to the branch.</t>
  </si>
  <si>
    <t>Loan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</si>
</sst>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UK3488</v>
      </c>
      <c r="D5" s="63" t="str">
        <f>IF('Physical Cash at Safe'!D28="Yes", 'Physical Cash at Safe'!B4, 'Borrower Wise Details'!C5)</f>
        <v>Roorkee</v>
      </c>
      <c r="E5" s="63" t="str">
        <f>IF(D5="", "", IF(ISBLANK('Loan Outstanding Report'!C5), IF('Physical Cash at Safe'!D28="Yes", 'Physical Cash at Safe'!A6, ""), 'Loan Outstanding Report'!C5))</f>
        <v>Haryana</v>
      </c>
      <c r="F5" s="63" t="str">
        <f>IF(D5="", "", IF(ISBLANK('Loan Outstanding Report'!D5), IF('Physical Cash at Safe'!D28="Yes", 'Physical Cash at Safe'!E4, ""), 'Loan Outstanding Report'!D5))</f>
        <v>Karnal</v>
      </c>
      <c r="G5" s="61">
        <v>45860</v>
      </c>
      <c r="H5" s="107" t="s">
        <v>266</v>
      </c>
      <c r="I5" s="61">
        <v>45868</v>
      </c>
      <c r="J5" s="74" t="str">
        <f>IF('Physical Cash at Safe'!D28="Yes",'Physical Cash at Safe'!E28,IF('Borrower Wise Details'!D5&lt;&gt;"",'Borrower Wise Details'!D5,""))</f>
        <v>FN25-26-01560</v>
      </c>
      <c r="K5" s="81">
        <v>0</v>
      </c>
      <c r="L5" s="82">
        <v>25969</v>
      </c>
      <c r="M5" s="82">
        <v>0</v>
      </c>
      <c r="N5" s="82" t="s">
        <v>267</v>
      </c>
      <c r="O5" s="82" t="s">
        <v>268</v>
      </c>
      <c r="P5" s="82" t="s">
        <v>269</v>
      </c>
      <c r="Q5" s="82" t="s">
        <v>270</v>
      </c>
      <c r="R5" s="75" t="str">
        <f>IF('Physical Cash at Safe'!$D$28="Yes", 'Physical Cash at Safe'!$A$28, IF('Borrower Wise Details'!F5&lt;&gt;"", 'Borrower Wise Details'!F5, ""))</f>
        <v>Anuj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SF0092380</v>
      </c>
      <c r="U5" s="77" t="s">
        <v>271</v>
      </c>
      <c r="V5" s="61">
        <v>45869</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272</v>
      </c>
      <c r="Z5" s="61">
        <v>45871</v>
      </c>
      <c r="AA5" s="61">
        <v>45871</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45873</v>
      </c>
      <c r="AH5" s="70" t="s">
        <v>273</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UK3488</v>
      </c>
      <c r="C5" s="50" t="str">
        <f>IF('Fraud Investigation Report'!D5="", "", 'Fraud Investigation Report'!D5)</f>
        <v>Roorkee</v>
      </c>
      <c r="D5" s="68" t="str">
        <f>IF(OR('Fraud Investigation Report'!R5="", 'Fraud Investigation Report'!R5=0), "", 'Fraud Investigation Report'!R5)</f>
        <v>Anuj Kumar</v>
      </c>
      <c r="E5" s="68" t="str">
        <f>IF(OR('Fraud Investigation Report'!T5="", 'Fraud Investigation Report'!T5=0), "", 'Fraud Investigation Report'!T5)</f>
        <v>SF0092380</v>
      </c>
      <c r="F5" s="68" t="str">
        <f>IF(OR('Fraud Investigation Report'!S5="", 'Fraud Investigation Report'!S5=0), "", 'Fraud Investigation Report'!S5)</f>
        <v>Loan Officer</v>
      </c>
      <c r="G5" s="50" t="str">
        <f>IF('Fraud Investigation Report'!J5="", "", 'Fraud Investigation Report'!J5)</f>
        <v>FN25-26-01560</v>
      </c>
      <c r="H5" s="69">
        <f>IF(OR(ISNUMBER(SEARCH("Safe Locker Cash Siphoned Off",'Fraud Investigation Report'!W5)), ISNUMBER(SEARCH("Safe Locker Cash Siphoned Off",'Fraud Investigation Report'!X5))), 'Physical Cash at Safe'!$A$30, "")</f>
        <v>0</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t="s">
        <v>274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3" activePane="bottomLeft" state="frozen"/>
      <selection pane="bottomLeft" activeCell="D28" sqref="D28"/>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247</v>
      </c>
      <c r="B4" s="41" t="s">
        <v>248</v>
      </c>
      <c r="C4" s="41" t="s">
        <v>249</v>
      </c>
      <c r="D4" s="41" t="s">
        <v>250</v>
      </c>
      <c r="E4" s="41" t="s">
        <v>251</v>
      </c>
    </row>
    <row r="5" spans="1:5" ht="35.25" customHeight="1" x14ac:dyDescent="0.3">
      <c r="A5" s="17" t="s">
        <v>5</v>
      </c>
      <c r="B5" s="17" t="s">
        <v>99</v>
      </c>
      <c r="C5" s="17" t="s">
        <v>216</v>
      </c>
      <c r="D5" s="17" t="s">
        <v>100</v>
      </c>
      <c r="E5" s="17" t="s">
        <v>69</v>
      </c>
    </row>
    <row r="6" spans="1:5" ht="25.5" customHeight="1" x14ac:dyDescent="0.3">
      <c r="A6" s="42" t="s">
        <v>252</v>
      </c>
      <c r="B6" s="18">
        <v>45871</v>
      </c>
      <c r="C6" s="18">
        <v>45870</v>
      </c>
      <c r="D6" s="18">
        <v>45871</v>
      </c>
      <c r="E6" s="19">
        <v>0.27083333333333331</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92</v>
      </c>
      <c r="C11" s="23">
        <f>B11*A11</f>
        <v>46000</v>
      </c>
      <c r="D11" s="25">
        <v>27</v>
      </c>
      <c r="E11" s="23">
        <f t="shared" ref="E11:E17" si="0">D11*A11</f>
        <v>13500</v>
      </c>
    </row>
    <row r="12" spans="1:5" ht="14.4" x14ac:dyDescent="0.3">
      <c r="A12" s="24">
        <v>200</v>
      </c>
      <c r="B12" s="25">
        <v>33</v>
      </c>
      <c r="C12" s="23">
        <f>B12*A12</f>
        <v>6600</v>
      </c>
      <c r="D12" s="25">
        <v>6</v>
      </c>
      <c r="E12" s="23">
        <f t="shared" si="0"/>
        <v>1200</v>
      </c>
    </row>
    <row r="13" spans="1:5" ht="14.4" x14ac:dyDescent="0.3">
      <c r="A13" s="24">
        <v>100</v>
      </c>
      <c r="B13" s="25">
        <v>53</v>
      </c>
      <c r="C13" s="23">
        <f t="shared" ref="C13:C17" si="1">B13*A13</f>
        <v>5300</v>
      </c>
      <c r="D13" s="25">
        <v>13</v>
      </c>
      <c r="E13" s="23">
        <f t="shared" si="0"/>
        <v>1300</v>
      </c>
    </row>
    <row r="14" spans="1:5" ht="14.4" x14ac:dyDescent="0.3">
      <c r="A14" s="24">
        <v>50</v>
      </c>
      <c r="B14" s="25">
        <v>47</v>
      </c>
      <c r="C14" s="23">
        <f t="shared" si="1"/>
        <v>2350</v>
      </c>
      <c r="D14" s="25">
        <v>4</v>
      </c>
      <c r="E14" s="23">
        <f t="shared" si="0"/>
        <v>200</v>
      </c>
    </row>
    <row r="15" spans="1:5" ht="14.4" x14ac:dyDescent="0.3">
      <c r="A15" s="24">
        <v>20</v>
      </c>
      <c r="B15" s="25">
        <v>321</v>
      </c>
      <c r="C15" s="23">
        <f t="shared" si="1"/>
        <v>6420</v>
      </c>
      <c r="D15" s="25">
        <v>0</v>
      </c>
      <c r="E15" s="23">
        <f t="shared" si="0"/>
        <v>0</v>
      </c>
    </row>
    <row r="16" spans="1:5" ht="14.4" x14ac:dyDescent="0.3">
      <c r="A16" s="24">
        <v>10</v>
      </c>
      <c r="B16" s="25">
        <v>148</v>
      </c>
      <c r="C16" s="23">
        <f t="shared" si="1"/>
        <v>1480</v>
      </c>
      <c r="D16" s="25">
        <v>1</v>
      </c>
      <c r="E16" s="23">
        <f t="shared" si="0"/>
        <v>10</v>
      </c>
    </row>
    <row r="17" spans="1:5" ht="14.4" x14ac:dyDescent="0.3">
      <c r="A17" s="24">
        <v>5</v>
      </c>
      <c r="B17" s="25">
        <v>0</v>
      </c>
      <c r="C17" s="23">
        <f t="shared" si="1"/>
        <v>0</v>
      </c>
      <c r="D17" s="25">
        <v>0</v>
      </c>
      <c r="E17" s="23">
        <f t="shared" si="0"/>
        <v>0</v>
      </c>
    </row>
    <row r="18" spans="1:5" ht="14.4" x14ac:dyDescent="0.3">
      <c r="A18" s="26" t="s">
        <v>75</v>
      </c>
      <c r="B18" s="27">
        <v>1</v>
      </c>
      <c r="C18" s="23">
        <f>B18</f>
        <v>1</v>
      </c>
      <c r="D18" s="27">
        <v>3</v>
      </c>
      <c r="E18" s="28">
        <f>D18</f>
        <v>3</v>
      </c>
    </row>
    <row r="19" spans="1:5" ht="14.4" x14ac:dyDescent="0.3">
      <c r="A19" s="29"/>
      <c r="B19" s="30" t="s">
        <v>76</v>
      </c>
      <c r="C19" s="31">
        <f>SUM(C10:C18)</f>
        <v>68151</v>
      </c>
      <c r="D19" s="30" t="s">
        <v>76</v>
      </c>
      <c r="E19" s="31">
        <f>SUM(E10:E18)</f>
        <v>16213</v>
      </c>
    </row>
    <row r="20" spans="1:5" ht="30" customHeight="1" x14ac:dyDescent="0.3">
      <c r="A20" s="144" t="s">
        <v>97</v>
      </c>
      <c r="B20" s="145"/>
      <c r="C20" s="32">
        <v>16213</v>
      </c>
      <c r="D20" s="33" t="s">
        <v>91</v>
      </c>
      <c r="E20" s="34">
        <v>0</v>
      </c>
    </row>
    <row r="21" spans="1:5" ht="30" customHeight="1" x14ac:dyDescent="0.3">
      <c r="A21" s="146" t="s">
        <v>88</v>
      </c>
      <c r="B21" s="147"/>
      <c r="C21" s="34">
        <v>0</v>
      </c>
      <c r="D21" s="33" t="s">
        <v>89</v>
      </c>
      <c r="E21" s="34">
        <v>0</v>
      </c>
    </row>
    <row r="22" spans="1:5" ht="30" customHeight="1" x14ac:dyDescent="0.3">
      <c r="A22" s="146" t="s">
        <v>77</v>
      </c>
      <c r="B22" s="147"/>
      <c r="C22" s="34">
        <v>0</v>
      </c>
      <c r="D22" s="35" t="s">
        <v>78</v>
      </c>
      <c r="E22" s="34" t="s">
        <v>200</v>
      </c>
    </row>
    <row r="23" spans="1:5" ht="30" customHeight="1" x14ac:dyDescent="0.3">
      <c r="A23" s="146" t="s">
        <v>79</v>
      </c>
      <c r="B23" s="147"/>
      <c r="C23" s="52">
        <f>(C19+C21)-(E20+E21)-E19</f>
        <v>51938</v>
      </c>
      <c r="D23" s="53" t="s">
        <v>215</v>
      </c>
      <c r="E23" s="34">
        <v>0</v>
      </c>
    </row>
    <row r="24" spans="1:5" ht="82.5" customHeight="1" x14ac:dyDescent="0.3">
      <c r="A24" s="33" t="s">
        <v>80</v>
      </c>
      <c r="B24" s="131" t="s">
        <v>273</v>
      </c>
      <c r="C24" s="131"/>
      <c r="D24" s="131"/>
      <c r="E24" s="131"/>
    </row>
    <row r="25" spans="1:5" ht="57.75" customHeight="1" x14ac:dyDescent="0.3">
      <c r="A25" s="36" t="s">
        <v>81</v>
      </c>
      <c r="B25" s="153" t="s">
        <v>275</v>
      </c>
      <c r="C25" s="153"/>
      <c r="D25" s="153"/>
      <c r="E25" s="153"/>
    </row>
    <row r="26" spans="1:5" ht="20.100000000000001" customHeight="1" x14ac:dyDescent="0.3">
      <c r="A26" s="158" t="s">
        <v>189</v>
      </c>
      <c r="B26" s="158"/>
      <c r="C26" s="158"/>
      <c r="D26" s="158"/>
      <c r="E26" s="158"/>
    </row>
    <row r="27" spans="1:5" ht="27.75" customHeight="1" x14ac:dyDescent="0.3">
      <c r="A27" s="72" t="s">
        <v>142</v>
      </c>
      <c r="B27" s="72" t="s">
        <v>143</v>
      </c>
      <c r="C27" s="72" t="s">
        <v>144</v>
      </c>
      <c r="D27" s="72" t="s">
        <v>185</v>
      </c>
      <c r="E27" s="72" t="s">
        <v>186</v>
      </c>
    </row>
    <row r="28" spans="1:5" ht="30" customHeight="1" x14ac:dyDescent="0.3">
      <c r="A28" s="41" t="s">
        <v>253</v>
      </c>
      <c r="B28" s="41" t="s">
        <v>254</v>
      </c>
      <c r="C28" s="43" t="s">
        <v>276</v>
      </c>
      <c r="D28" s="43" t="s">
        <v>244</v>
      </c>
      <c r="E28" s="79" t="s">
        <v>256</v>
      </c>
    </row>
    <row r="29" spans="1:5" ht="30" customHeight="1" x14ac:dyDescent="0.3">
      <c r="A29" s="72" t="s">
        <v>188</v>
      </c>
      <c r="B29" s="73" t="s">
        <v>187</v>
      </c>
      <c r="C29" s="72" t="s">
        <v>217</v>
      </c>
      <c r="D29" s="156" t="s">
        <v>218</v>
      </c>
      <c r="E29" s="157"/>
    </row>
    <row r="30" spans="1:5" ht="40.049999999999997" customHeight="1" x14ac:dyDescent="0.3">
      <c r="A30" s="128">
        <v>0</v>
      </c>
      <c r="B30" s="128">
        <v>0</v>
      </c>
      <c r="C30" s="129">
        <f>IF(AND(A30="",B30=""),"",A30-B30)</f>
        <v>0</v>
      </c>
      <c r="D30" s="159" t="s">
        <v>191</v>
      </c>
      <c r="E30" s="160"/>
    </row>
    <row r="31" spans="1:5" ht="15" customHeight="1" x14ac:dyDescent="0.3">
      <c r="A31" s="161"/>
      <c r="B31" s="162"/>
      <c r="C31" s="162"/>
      <c r="D31" s="162"/>
      <c r="E31" s="163"/>
    </row>
    <row r="32" spans="1:5" ht="24.75" customHeight="1" x14ac:dyDescent="0.3">
      <c r="A32" s="37" t="s">
        <v>219</v>
      </c>
      <c r="B32" s="38" t="s">
        <v>257</v>
      </c>
      <c r="C32" s="37" t="s">
        <v>82</v>
      </c>
      <c r="D32" s="154" t="s">
        <v>258</v>
      </c>
      <c r="E32" s="155"/>
    </row>
    <row r="33" spans="1:5" ht="18" customHeight="1" x14ac:dyDescent="0.3">
      <c r="A33" s="37" t="s">
        <v>83</v>
      </c>
      <c r="B33" s="106" t="s">
        <v>259</v>
      </c>
      <c r="C33" s="39" t="s">
        <v>84</v>
      </c>
      <c r="D33" s="148" t="s">
        <v>263</v>
      </c>
      <c r="E33" s="149"/>
    </row>
    <row r="34" spans="1:5" ht="27.6" x14ac:dyDescent="0.3">
      <c r="A34" s="39" t="s">
        <v>220</v>
      </c>
      <c r="B34" s="38" t="s">
        <v>260</v>
      </c>
      <c r="C34" s="39" t="s">
        <v>221</v>
      </c>
      <c r="D34" s="150" t="s">
        <v>264</v>
      </c>
      <c r="E34" s="151"/>
    </row>
    <row r="35" spans="1:5" ht="27.6" x14ac:dyDescent="0.3">
      <c r="A35" s="39" t="s">
        <v>222</v>
      </c>
      <c r="B35" s="38" t="s">
        <v>261</v>
      </c>
      <c r="C35" s="39" t="s">
        <v>224</v>
      </c>
      <c r="D35" s="150" t="s">
        <v>265</v>
      </c>
      <c r="E35" s="151"/>
    </row>
    <row r="36" spans="1:5" ht="25.5" customHeight="1" x14ac:dyDescent="0.3">
      <c r="A36" s="39" t="s">
        <v>223</v>
      </c>
      <c r="B36" s="38" t="s">
        <v>262</v>
      </c>
      <c r="C36" s="39" t="s">
        <v>225</v>
      </c>
      <c r="D36" s="152" t="s">
        <v>255</v>
      </c>
      <c r="E36" s="152"/>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B5" sqref="B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2025-08-04T01:14:58Z</dcterms:modified>
</cp:coreProperties>
</file>