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jaykumar_gour_spandanasphoorty_com/Documents/Desktop/Naurangia/"/>
    </mc:Choice>
  </mc:AlternateContent>
  <xr:revisionPtr revIDLastSave="1" documentId="13_ncr:1_{20D2F261-904B-43D9-B30C-737CDB9D506B}" xr6:coauthVersionLast="47" xr6:coauthVersionMax="47" xr10:uidLastSave="{FB05939D-392A-4302-9821-953E02BB8662}"/>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 i="20" l="1"/>
  <c r="C30"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<sst xmlns="http://schemas.openxmlformats.org/spreadsheetml/2006/main" count="335" uniqueCount="289">
  <si>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</si>
  <si>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</si>
  <si>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</si>
  <si>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</si>
  <si>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</si>
  <si>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</si>
  <si>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</si>
  <si>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</si>
  <si>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</si>
  <si>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</si>
  <si>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</si>
  <si>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</si>
  <si>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</si>
  <si>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</si>
  <si>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</si>
  <si>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</si>
  <si>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</si>
  <si>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</si>
  <si>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</si>
  <si>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</si>
  <si>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</si>
  <si>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</si>
  <si>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</si>
  <si>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</si>
  <si>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</si>
  <si>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</si>
  <si>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</si>
  <si>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</si>
  <si>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</si>
  <si>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</si>
  <si>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</si>
  <si>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</si>
  <si>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</si>
  <si>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</si>
  <si>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</si>
  <si>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</si>
  <si>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</si>
  <si>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</si>
  <si>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</si>
  <si>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</si>
  <si>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</si>
  <si>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</si>
  <si>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</si>
  <si>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</si>
  <si>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</si>
  <si>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</si>
  <si>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</si>
  <si>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</si>
  <si>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</si>
  <si>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</si>
  <si>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</si>
  <si>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</si>
  <si>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</si>
  <si>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</si>
  <si>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</si>
  <si>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</si>
  <si>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</si>
  <si>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</si>
  <si>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</si>
  <si>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</si>
  <si>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</si>
  <si>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</si>
  <si>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</si>
  <si>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</si>
  <si>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</si>
  <si>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</si>
  <si>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</si>
  <si>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</si>
  <si>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</si>
  <si>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</si>
  <si>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</si>
  <si>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</si>
  <si>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</si>
  <si>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</si>
  <si>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</si>
  <si>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</si>
  <si>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</si>
  <si>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</si>
  <si>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</si>
  <si>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</si>
  <si>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</si>
  <si>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</si>
  <si>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</si>
  <si>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</si>
  <si>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</si>
  <si>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</si>
  <si>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</si>
  <si>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</si>
  <si>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</si>
  <si>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</si>
  <si>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</si>
  <si>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</si>
  <si>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</si>
  <si>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</si>
  <si>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</si>
  <si>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</si>
  <si>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</si>
  <si>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</si>
  <si>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</si>
  <si>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</si>
  <si>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</si>
  <si>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</si>
  <si>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</si>
  <si>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</si>
  <si>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</si>
  <si>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</si>
  <si>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</si>
  <si>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</si>
  <si>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</si>
  <si>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</si>
  <si>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</si>
  <si>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</si>
  <si>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</si>
  <si>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</si>
  <si>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</si>
  <si>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</si>
  <si>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</si>
  <si>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</si>
  <si>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</si>
  <si>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</si>
  <si>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</si>
  <si>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</si>
  <si>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</si>
  <si>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</si>
  <si>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</si>
  <si>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</si>
  <si>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</si>
  <si>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</si>
  <si>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</si>
  <si>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</si>
  <si>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</si>
  <si>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</si>
  <si>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</si>
  <si>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</si>
  <si>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</si>
  <si>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</si>
  <si>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</si>
  <si>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</si>
  <si>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</si>
  <si>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</si>
  <si>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</si>
  <si>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</si>
  <si>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</si>
  <si>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</si>
  <si>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</si>
  <si>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</si>
  <si>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</si>
  <si>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</si>
  <si>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</si>
  <si>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</si>
  <si>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</si>
  <si>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</si>
  <si>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</si>
  <si>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</si>
  <si>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</si>
  <si>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</si>
  <si>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</si>
  <si>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</si>
  <si>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</si>
  <si>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</si>
  <si>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</si>
  <si>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</si>
  <si>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</si>
  <si>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</si>
  <si>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</si>
  <si>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</si>
  <si>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</si>
  <si>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</si>
  <si>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</si>
  <si>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</si>
  <si>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</si>
  <si>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</si>
  <si>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</si>
  <si>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</si>
  <si>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</si>
  <si>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</si>
  <si>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</si>
  <si>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</si>
  <si>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</si>
  <si>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</si>
  <si>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</si>
  <si>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</si>
  <si>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</si>
  <si>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</si>
  <si>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</si>
  <si>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</si>
  <si>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</si>
  <si>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</si>
  <si>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</si>
  <si>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</si>
  <si>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</si>
  <si>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</si>
  <si>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</si>
  <si>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</si>
  <si>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</si>
  <si>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</si>
  <si>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</si>
  <si>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</si>
  <si>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</si>
  <si>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</si>
  <si>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</si>
  <si>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</si>
  <si>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</si>
  <si>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</si>
  <si>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</si>
  <si>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</si>
  <si>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</si>
  <si>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</si>
  <si>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</si>
  <si>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</si>
  <si>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</si>
  <si>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</si>
  <si>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</si>
  <si>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</si>
  <si>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</si>
  <si>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</si>
  <si>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</si>
  <si>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</si>
  <si>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</si>
  <si>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</si>
  <si>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</si>
  <si>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</si>
  <si>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</si>
  <si>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</si>
  <si>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</si>
  <si>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</si>
  <si>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</si>
  <si>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</si>
  <si>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</si>
  <si>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</si>
  <si>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</si>
  <si>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</si>
  <si>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</si>
  <si>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</si>
  <si>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</si>
  <si>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</si>
  <si>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</si>
  <si>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</si>
  <si>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</si>
  <si>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</si>
  <si>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</si>
  <si>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</si>
  <si>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</si>
  <si>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</si>
  <si>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</si>
  <si>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</si>
  <si>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</si>
  <si>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</si>
  <si>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Crisis</t>
  </si>
  <si>
    <t>Jitendra Kumar/SF0078833</t>
  </si>
  <si>
    <t>Sudhir Tiwari/SF0098608</t>
  </si>
  <si>
    <t>Nand Kishore Rai/SF0097965</t>
  </si>
  <si>
    <t>Vipin yadav/SF0071928</t>
  </si>
  <si>
    <t>Completed-Report Submitted</t>
  </si>
  <si>
    <t>Ashwani Yadav</t>
  </si>
  <si>
    <t>SF0098585</t>
  </si>
  <si>
    <t>KHANU CHHAPRA C1</t>
  </si>
  <si>
    <t>SSF2726309</t>
  </si>
  <si>
    <t>ANITA</t>
  </si>
  <si>
    <t>31-Aug-2022</t>
  </si>
  <si>
    <t>North</t>
  </si>
  <si>
    <t>Uttar Pradesh</t>
  </si>
  <si>
    <t>Gorakhpur</t>
  </si>
  <si>
    <t>Maharajganj</t>
  </si>
  <si>
    <t>Ramkola</t>
  </si>
  <si>
    <t>UP3259</t>
  </si>
  <si>
    <t>Naurangia</t>
  </si>
  <si>
    <t>KHANU CHHAPRA</t>
  </si>
  <si>
    <t>Sarvesh Giri</t>
  </si>
  <si>
    <t>KHANU CHHAPRA C1 KHANU CHHAPRA1</t>
  </si>
  <si>
    <t>Chetana</t>
  </si>
  <si>
    <t>OBC</t>
  </si>
  <si>
    <t>HINDU</t>
  </si>
  <si>
    <t>AUTOMOBILE SHOP</t>
  </si>
  <si>
    <t>05</t>
  </si>
  <si>
    <t>1</t>
  </si>
  <si>
    <t>2 Yrs</t>
  </si>
  <si>
    <t>31 Aug 2022</t>
  </si>
  <si>
    <t>&gt; 2 to 4 Years</t>
  </si>
  <si>
    <t>05-Oct-2022</t>
  </si>
  <si>
    <t>05-Jul-2023</t>
  </si>
  <si>
    <t>Open</t>
  </si>
  <si>
    <t>Trayambkeshwar Pandey/SF0077916</t>
  </si>
  <si>
    <t>No Action Taken</t>
  </si>
  <si>
    <t>FN25-26-01663</t>
  </si>
  <si>
    <t>SF0063421</t>
  </si>
  <si>
    <t>Suspended-Not Working</t>
  </si>
  <si>
    <t>Due to the non-availability of the original Voter ID card/KYC documents, we are unable to reach a conclusive determination regarding the authenticity of the voter ID cards. The borrower Anita/348748271 has migrated, and Anita Devi W/O Guddu Gupta (Who filed FIR) has not provided the original KYC to the auditor. As a result, it is not possible to verify which voter ID card is genuine and which one may be wrong or manipulated.
Branch team not provided the physical loan document, only provide the soft copy of loan document. (OSV not available on the KYC) BQM Ashwani Yadav/SF0063421 is In-Active from 31-Jul-2025.</t>
  </si>
  <si>
    <t>Branch Quality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</si>
</sst>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F4" sqref="AF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UP3259</v>
      </c>
      <c r="D5" s="63" t="str">
        <f>IF('Physical Cash at Safe'!D28="Yes", 'Physical Cash at Safe'!B4, 'Borrower Wise Details'!C5)</f>
        <v>Naurangia</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Gorakhpur</v>
      </c>
      <c r="G5" s="61">
        <v>45846</v>
      </c>
      <c r="H5" s="107" t="s">
        <v>248</v>
      </c>
      <c r="I5" s="61">
        <v>45871</v>
      </c>
      <c r="J5" s="74" t="str">
        <f>IF('Physical Cash at Safe'!D28="Yes",'Physical Cash at Safe'!E28,IF('Borrower Wise Details'!D5&lt;&gt;"",'Borrower Wise Details'!D5,""))</f>
        <v>FN25-26-01663</v>
      </c>
      <c r="K5" s="81">
        <v>1</v>
      </c>
      <c r="L5" s="82">
        <v>40765</v>
      </c>
      <c r="M5" s="82">
        <v>0</v>
      </c>
      <c r="N5" s="82" t="s">
        <v>249</v>
      </c>
      <c r="O5" s="82" t="s">
        <v>250</v>
      </c>
      <c r="P5" s="82" t="s">
        <v>251</v>
      </c>
      <c r="Q5" s="82" t="s">
        <v>252</v>
      </c>
      <c r="R5" s="75" t="str">
        <f>IF('Physical Cash at Safe'!$D$28="Yes", 'Physical Cash at Safe'!$A$28, IF('Borrower Wise Details'!F5&lt;&gt;"", 'Borrower Wise Details'!F5, ""))</f>
        <v>Ashwani Yadav</v>
      </c>
      <c r="S5" s="74" t="str">
        <f>IF('Physical Cash at Safe'!$D$28="Yes", 'Physical Cash at Safe'!$C$28, IF('Borrower Wise Details'!H5&lt;&gt;"", 'Borrower Wise Details'!H5, ""))</f>
        <v>Branch Quality Manager</v>
      </c>
      <c r="T5" s="74" t="str">
        <f>IF('Physical Cash at Safe'!$D$28="Yes", 'Physical Cash at Safe'!$B$28, IF('Borrower Wise Details'!G5&lt;&gt;"", 'Borrower Wise Details'!G5, ""))</f>
        <v>SF0063421</v>
      </c>
      <c r="U5" s="77" t="s">
        <v>286</v>
      </c>
      <c r="V5" s="61">
        <v>45875</v>
      </c>
      <c r="W5" s="109" t="str">
        <f>IF('Physical Cash at Safe'!$D$28="Yes",
    "Safe Locker Cash Siphoned Off",
    IF('Borrower Wise Details'!$P$5&lt;&gt;"",'Borrower Wise Details'!$P$5,"")
)</f>
        <v>Loan Amount Misappropriation</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253</v>
      </c>
      <c r="Z5" s="61">
        <v>45877</v>
      </c>
      <c r="AA5" s="61">
        <v>45891</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45895</v>
      </c>
      <c r="AH5" s="70" t="s">
        <v>287</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UP3259</v>
      </c>
      <c r="C5" s="50" t="str">
        <f>IF('Fraud Investigation Report'!D5="", "", 'Fraud Investigation Report'!D5)</f>
        <v>Naurangia</v>
      </c>
      <c r="D5" s="68" t="str">
        <f>IF(OR('Fraud Investigation Report'!R5="", 'Fraud Investigation Report'!R5=0), "", 'Fraud Investigation Report'!R5)</f>
        <v>Ashwani Yadav</v>
      </c>
      <c r="E5" s="68" t="str">
        <f>IF(OR('Fraud Investigation Report'!T5="", 'Fraud Investigation Report'!T5=0), "", 'Fraud Investigation Report'!T5)</f>
        <v>SF0063421</v>
      </c>
      <c r="F5" s="68" t="str">
        <f>IF(OR('Fraud Investigation Report'!S5="", 'Fraud Investigation Report'!S5=0), "", 'Fraud Investigation Report'!S5)</f>
        <v>Branch Quality Manager</v>
      </c>
      <c r="G5" s="50" t="str">
        <f>IF('Fraud Investigation Report'!J5="", "", 'Fraud Investigation Report'!J5)</f>
        <v>FN25-26-01663</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f>IF(OR(ISNUMBER(SEARCH("Loan Amount Misappropriation",'Fraud Investigation Report'!W5)), ISNUMBER(SEARCH("Loan Amount Misappropriation",'Fraud Investigation Report'!X5))),
    SUMIFS('Borrower Wise Details'!$R$5:$R$1004, 'Borrower Wise Details'!$P$5:$P$1004, "Loan Amount Misappropriation"),
    ""
)</f>
        <v>0</v>
      </c>
      <c r="N5" s="126">
        <f>SUM(H5:M5)</f>
        <v>0</v>
      </c>
      <c r="O5" s="69">
        <f>IF('Fraud Investigation Report'!AD5="", "", 'Fraud Investigation Report'!AD5)</f>
        <v>0</v>
      </c>
      <c r="P5" s="126">
        <f>IF(AND(N5="", O5=""), "", IF(O5="", N5, N5 - IF(ISNUMBER(O5), O5, 0)))</f>
        <v>0</v>
      </c>
      <c r="Q5" s="49" t="s">
        <v>247</v>
      </c>
      <c r="R5" s="84" t="s">
        <v>283</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3" t="s">
        <v>2</v>
      </c>
      <c r="B1" s="134"/>
      <c r="C1" s="134"/>
      <c r="D1" s="134"/>
      <c r="E1" s="135"/>
    </row>
    <row r="2" spans="1:5" ht="18.5" x14ac:dyDescent="0.45">
      <c r="A2" s="14"/>
      <c r="B2" s="136" t="s">
        <v>3</v>
      </c>
      <c r="C2" s="136"/>
      <c r="D2" s="136"/>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217</v>
      </c>
      <c r="D5" s="17" t="s">
        <v>100</v>
      </c>
      <c r="E5" s="17" t="s">
        <v>69</v>
      </c>
    </row>
    <row r="6" spans="1:5" ht="25.5" customHeight="1" x14ac:dyDescent="0.35">
      <c r="A6" s="42"/>
      <c r="B6" s="18"/>
      <c r="C6" s="18"/>
      <c r="D6" s="18"/>
      <c r="E6" s="19"/>
    </row>
    <row r="7" spans="1:5" ht="15.5" x14ac:dyDescent="0.35">
      <c r="A7" s="137" t="s">
        <v>70</v>
      </c>
      <c r="B7" s="138"/>
      <c r="C7" s="138"/>
      <c r="D7" s="138"/>
      <c r="E7" s="138"/>
    </row>
    <row r="8" spans="1:5" ht="15" customHeight="1" x14ac:dyDescent="0.35">
      <c r="A8" s="139" t="s">
        <v>71</v>
      </c>
      <c r="B8" s="141" t="s">
        <v>92</v>
      </c>
      <c r="C8" s="142"/>
      <c r="D8" s="143" t="s">
        <v>72</v>
      </c>
      <c r="E8" s="144"/>
    </row>
    <row r="9" spans="1:5" ht="14.5" x14ac:dyDescent="0.35">
      <c r="A9" s="140"/>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5" t="s">
        <v>97</v>
      </c>
      <c r="B20" s="146"/>
      <c r="C20" s="32"/>
      <c r="D20" s="33" t="s">
        <v>91</v>
      </c>
      <c r="E20" s="34"/>
    </row>
    <row r="21" spans="1:5" ht="30" customHeight="1" x14ac:dyDescent="0.35">
      <c r="A21" s="147" t="s">
        <v>88</v>
      </c>
      <c r="B21" s="148"/>
      <c r="C21" s="34"/>
      <c r="D21" s="33" t="s">
        <v>89</v>
      </c>
      <c r="E21" s="34"/>
    </row>
    <row r="22" spans="1:5" ht="30" customHeight="1" x14ac:dyDescent="0.35">
      <c r="A22" s="147" t="s">
        <v>77</v>
      </c>
      <c r="B22" s="148"/>
      <c r="C22" s="34"/>
      <c r="D22" s="35" t="s">
        <v>78</v>
      </c>
      <c r="E22" s="34"/>
    </row>
    <row r="23" spans="1:5" ht="30" customHeight="1" x14ac:dyDescent="0.35">
      <c r="A23" s="147" t="s">
        <v>79</v>
      </c>
      <c r="B23" s="148"/>
      <c r="C23" s="52">
        <f>(C19+C21)-(E20+E21)-E19</f>
        <v>0</v>
      </c>
      <c r="D23" s="53" t="s">
        <v>216</v>
      </c>
      <c r="E23" s="34"/>
    </row>
    <row r="24" spans="1:5" ht="82.5" customHeight="1" x14ac:dyDescent="0.35">
      <c r="A24" s="33" t="s">
        <v>80</v>
      </c>
      <c r="B24" s="132"/>
      <c r="C24" s="132"/>
      <c r="D24" s="132"/>
      <c r="E24" s="132"/>
    </row>
    <row r="25" spans="1:5" ht="57.75" customHeight="1" x14ac:dyDescent="0.35">
      <c r="A25" s="36" t="s">
        <v>81</v>
      </c>
      <c r="B25" s="154"/>
      <c r="C25" s="154"/>
      <c r="D25" s="154"/>
      <c r="E25" s="154"/>
    </row>
    <row r="26" spans="1:5" ht="20.149999999999999" customHeight="1" x14ac:dyDescent="0.35">
      <c r="A26" s="159" t="s">
        <v>190</v>
      </c>
      <c r="B26" s="159"/>
      <c r="C26" s="159"/>
      <c r="D26" s="159"/>
      <c r="E26" s="159"/>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57" t="s">
        <v>219</v>
      </c>
      <c r="E29" s="158"/>
    </row>
    <row r="30" spans="1:5" ht="40" customHeight="1" x14ac:dyDescent="0.35">
      <c r="A30" s="128"/>
      <c r="B30" s="128"/>
      <c r="C30" s="129" t="str">
        <f>IF(AND(A30="",B30=""),"",A30-B30)</f>
        <v/>
      </c>
      <c r="D30" s="160"/>
      <c r="E30" s="161"/>
    </row>
    <row r="31" spans="1:5" ht="15" customHeight="1" x14ac:dyDescent="0.35">
      <c r="A31" s="162"/>
      <c r="B31" s="163"/>
      <c r="C31" s="163"/>
      <c r="D31" s="163"/>
      <c r="E31" s="164"/>
    </row>
    <row r="32" spans="1:5" ht="24.75" customHeight="1" x14ac:dyDescent="0.35">
      <c r="A32" s="37" t="s">
        <v>220</v>
      </c>
      <c r="B32" s="38"/>
      <c r="C32" s="37" t="s">
        <v>82</v>
      </c>
      <c r="D32" s="155"/>
      <c r="E32" s="156"/>
    </row>
    <row r="33" spans="1:5" ht="18" customHeight="1" x14ac:dyDescent="0.35">
      <c r="A33" s="37" t="s">
        <v>83</v>
      </c>
      <c r="B33" s="106" t="s">
        <v>145</v>
      </c>
      <c r="C33" s="39" t="s">
        <v>84</v>
      </c>
      <c r="D33" s="149" t="s">
        <v>145</v>
      </c>
      <c r="E33" s="150"/>
    </row>
    <row r="34" spans="1:5" ht="26" x14ac:dyDescent="0.35">
      <c r="A34" s="39" t="s">
        <v>221</v>
      </c>
      <c r="B34" s="38"/>
      <c r="C34" s="39" t="s">
        <v>222</v>
      </c>
      <c r="D34" s="151"/>
      <c r="E34" s="152"/>
    </row>
    <row r="35" spans="1:5" ht="26" x14ac:dyDescent="0.35">
      <c r="A35" s="39" t="s">
        <v>223</v>
      </c>
      <c r="B35" s="38"/>
      <c r="C35" s="39" t="s">
        <v>225</v>
      </c>
      <c r="D35" s="151"/>
      <c r="E35" s="152"/>
    </row>
    <row r="36" spans="1:5" ht="25.5" customHeight="1" x14ac:dyDescent="0.35">
      <c r="A36" s="39" t="s">
        <v>224</v>
      </c>
      <c r="B36" s="38"/>
      <c r="C36" s="39" t="s">
        <v>226</v>
      </c>
      <c r="D36" s="153"/>
      <c r="E36" s="153"/>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C1" zoomScale="90" zoomScaleNormal="90" workbookViewId="0">
      <selection activeCell="H7" sqref="H7"/>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UP3259</v>
      </c>
      <c r="C5" s="119" t="str">
        <f>IF('Loan Outstanding Report'!$H$5="", "", 'Loan Outstanding Report'!$H$5)</f>
        <v>Naurangia</v>
      </c>
      <c r="D5" s="41" t="s">
        <v>284</v>
      </c>
      <c r="E5" s="65">
        <v>45883</v>
      </c>
      <c r="F5" s="38" t="s">
        <v>254</v>
      </c>
      <c r="G5" s="49" t="s">
        <v>285</v>
      </c>
      <c r="H5" s="49" t="s">
        <v>288</v>
      </c>
      <c r="I5" s="120" t="s">
        <v>256</v>
      </c>
      <c r="J5" s="120" t="s">
        <v>257</v>
      </c>
      <c r="K5" s="120" t="s">
        <v>258</v>
      </c>
      <c r="L5" s="11">
        <v>348748271</v>
      </c>
      <c r="M5" s="65" t="s">
        <v>259</v>
      </c>
      <c r="N5" s="124">
        <v>41952</v>
      </c>
      <c r="O5" s="124">
        <v>2250</v>
      </c>
      <c r="P5" s="121" t="s">
        <v>151</v>
      </c>
      <c r="Q5" s="80" t="s">
        <v>259</v>
      </c>
      <c r="R5" s="124">
        <v>0</v>
      </c>
      <c r="S5" s="124">
        <v>0</v>
      </c>
      <c r="T5" s="124">
        <v>0</v>
      </c>
      <c r="U5" s="125">
        <f t="shared" ref="U5" si="0">IF(AND(ISBLANK(R5),ISBLANK(S5),ISBLANK(T5)),"",R5-(S5+T5))</f>
        <v>0</v>
      </c>
      <c r="V5" s="117"/>
      <c r="W5" s="122" t="s">
        <v>287</v>
      </c>
    </row>
    <row r="6" spans="1:23" ht="25" customHeight="1" x14ac:dyDescent="0.3">
      <c r="A6" s="64">
        <v>2</v>
      </c>
      <c r="B6" s="60" t="str">
        <f>IF(J6&lt;&gt;"", $B$5, "")</f>
        <v/>
      </c>
      <c r="C6" s="119" t="str">
        <f>IF(J6&lt;&gt;"", $C$5, "")</f>
        <v/>
      </c>
      <c r="D6" s="41" t="str">
        <f>IF(J6&lt;&gt;"", $D$5, "")</f>
        <v/>
      </c>
      <c r="E6" s="65"/>
      <c r="F6" s="38" t="str">
        <f>IF(J6&lt;&gt;"", $F$5, "")</f>
        <v/>
      </c>
      <c r="G6" s="49" t="str">
        <f>IF(J6&lt;&gt;"", $G$5, "")</f>
        <v/>
      </c>
      <c r="H6" s="49"/>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IF(J8&lt;&gt;"", $H$5, "")</f>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M3" zoomScale="90" zoomScaleNormal="90" workbookViewId="0">
      <selection activeCell="BR4" sqref="BR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260</v>
      </c>
      <c r="C5" s="38" t="s">
        <v>261</v>
      </c>
      <c r="D5" s="38" t="s">
        <v>262</v>
      </c>
      <c r="E5" s="38" t="s">
        <v>263</v>
      </c>
      <c r="F5" s="38" t="s">
        <v>264</v>
      </c>
      <c r="G5" s="84" t="s">
        <v>265</v>
      </c>
      <c r="H5" s="38" t="s">
        <v>266</v>
      </c>
      <c r="I5" s="84">
        <v>188793</v>
      </c>
      <c r="J5" s="38" t="s">
        <v>267</v>
      </c>
      <c r="K5" s="84">
        <v>188793</v>
      </c>
      <c r="L5" s="84" t="s">
        <v>255</v>
      </c>
      <c r="M5" s="38" t="s">
        <v>268</v>
      </c>
      <c r="N5" s="84">
        <v>348766</v>
      </c>
      <c r="O5" s="84" t="s">
        <v>256</v>
      </c>
      <c r="P5" s="84">
        <v>493197</v>
      </c>
      <c r="Q5" s="38" t="s">
        <v>269</v>
      </c>
      <c r="R5" s="38" t="s">
        <v>270</v>
      </c>
      <c r="S5" s="84" t="s">
        <v>257</v>
      </c>
      <c r="T5" s="84" t="s">
        <v>257</v>
      </c>
      <c r="U5" s="84" t="s">
        <v>271</v>
      </c>
      <c r="V5" s="84" t="s">
        <v>272</v>
      </c>
      <c r="W5" s="84">
        <v>541</v>
      </c>
      <c r="X5" s="38" t="s">
        <v>273</v>
      </c>
      <c r="Y5" s="84">
        <v>348748271</v>
      </c>
      <c r="Z5" s="38" t="s">
        <v>258</v>
      </c>
      <c r="AA5" s="108" t="s">
        <v>259</v>
      </c>
      <c r="AB5" s="84">
        <v>41952</v>
      </c>
      <c r="AC5" s="108" t="s">
        <v>274</v>
      </c>
      <c r="AD5" s="84">
        <v>24</v>
      </c>
      <c r="AE5" s="84" t="s">
        <v>275</v>
      </c>
      <c r="AF5" s="84" t="s">
        <v>276</v>
      </c>
      <c r="AG5" s="108" t="s">
        <v>277</v>
      </c>
      <c r="AH5" s="84" t="s">
        <v>278</v>
      </c>
      <c r="AI5" s="108" t="s">
        <v>279</v>
      </c>
      <c r="AJ5" s="84">
        <v>1766</v>
      </c>
      <c r="AK5" s="84">
        <v>2250</v>
      </c>
      <c r="AL5" s="108" t="s">
        <v>280</v>
      </c>
      <c r="AM5" s="84">
        <v>14734.23</v>
      </c>
      <c r="AN5" s="112">
        <v>7281.77</v>
      </c>
      <c r="AO5" s="112">
        <v>22016</v>
      </c>
      <c r="AP5" s="112">
        <v>27217.77</v>
      </c>
      <c r="AQ5" s="112">
        <v>4282.2299999999996</v>
      </c>
      <c r="AR5" s="112">
        <v>31500</v>
      </c>
      <c r="AS5" s="112">
        <v>27217.77</v>
      </c>
      <c r="AT5" s="112">
        <v>4282.2299999999996</v>
      </c>
      <c r="AU5" s="112">
        <v>31500</v>
      </c>
      <c r="AV5" s="84">
        <v>35</v>
      </c>
      <c r="AW5" s="84"/>
      <c r="AX5" s="84"/>
      <c r="AY5" s="108"/>
      <c r="AZ5" s="84"/>
      <c r="BA5" s="84"/>
      <c r="BB5" s="84" t="s">
        <v>281</v>
      </c>
      <c r="BC5" s="84" t="s">
        <v>145</v>
      </c>
      <c r="BD5" s="108"/>
      <c r="BE5" s="84">
        <v>0</v>
      </c>
      <c r="BF5" s="38" t="s">
        <v>257</v>
      </c>
      <c r="BG5" s="84"/>
      <c r="BH5" s="114" t="s">
        <v>282</v>
      </c>
      <c r="BI5" s="38" t="s">
        <v>110</v>
      </c>
      <c r="BJ5" s="85"/>
      <c r="BK5" s="84"/>
      <c r="BL5" s="38" t="s">
        <v>115</v>
      </c>
      <c r="BM5" s="115" t="s">
        <v>130</v>
      </c>
      <c r="BN5" s="116" t="s">
        <v>201</v>
      </c>
      <c r="BO5" s="84" t="s">
        <v>246</v>
      </c>
      <c r="BP5" s="84">
        <v>0</v>
      </c>
      <c r="BQ5" s="117"/>
      <c r="BR5" s="130" t="s">
        <v>287</v>
      </c>
    </row>
    <row r="6" spans="1:70" s="113" customFormat="1" ht="15" customHeight="1" x14ac:dyDescent="0.35">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5">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5">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5">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5">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5">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5">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2025-05-06T06:37:39Z</cp:lastPrinted>
  <dcterms:created xsi:type="dcterms:W3CDTF">2023-04-07T11:05:50Z</dcterms:created>
  <dcterms:modified xsi:type="dcterms:W3CDTF">2025-08-26T20:04:57Z</dcterms:modified>
</cp:coreProperties>
</file>