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jaykumar_gour_spandanasphoorty_com/Documents/Desktop/Danganj_Cash Closing_CLV/FN25-26-01718/FN25-26-01718/"/>
    </mc:Choice>
  </mc:AlternateContent>
  <xr:revisionPtr revIDLastSave="123" documentId="8_{3FBF647F-5D9F-4FEC-A389-4BF0F7D8376B}" xr6:coauthVersionLast="47" xr6:coauthVersionMax="47" xr10:uidLastSave="{BFFCB92E-6E19-4D45-B83B-2E5F4F3FDCB2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D5" i="7" l="1"/>
  <c r="C5" i="7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<sst xmlns="http://schemas.openxmlformats.org/spreadsheetml/2006/main" count="310" uniqueCount="276">
  <si>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</si>
  <si>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</si>
  <si>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</si>
  <si>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</si>
  <si>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</si>
  <si>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</si>
  <si>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</si>
  <si>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</si>
  <si>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</si>
  <si>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</si>
  <si>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</si>
  <si>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</si>
  <si>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</si>
  <si>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</si>
  <si>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</si>
  <si>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</si>
  <si>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</si>
  <si>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</si>
  <si>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</si>
  <si>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</si>
  <si>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</si>
  <si>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</si>
  <si>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</si>
  <si>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</si>
  <si>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</si>
  <si>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</si>
  <si>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</si>
  <si>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</si>
  <si>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</si>
  <si>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</si>
  <si>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</si>
  <si>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</si>
  <si>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</si>
  <si>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</si>
  <si>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</si>
  <si>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</si>
  <si>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</si>
  <si>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</si>
  <si>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</si>
  <si>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</si>
  <si>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</si>
  <si>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</si>
  <si>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</si>
  <si>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</si>
  <si>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</si>
  <si>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</si>
  <si>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</si>
  <si>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</si>
  <si>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</si>
  <si>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</si>
  <si>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</si>
  <si>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</si>
  <si>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</si>
  <si>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</si>
  <si>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</si>
  <si>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</si>
  <si>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</si>
  <si>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</si>
  <si>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</si>
  <si>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</si>
  <si>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</si>
  <si>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</si>
  <si>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</si>
  <si>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</si>
  <si>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</si>
  <si>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</si>
  <si>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</si>
  <si>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</si>
  <si>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</si>
  <si>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</si>
  <si>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</si>
  <si>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</si>
  <si>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</si>
  <si>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</si>
  <si>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</si>
  <si>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</si>
  <si>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</si>
  <si>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</si>
  <si>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</si>
  <si>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</si>
  <si>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</si>
  <si>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</si>
  <si>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</si>
  <si>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</si>
  <si>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</si>
  <si>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</si>
  <si>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</si>
  <si>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</si>
  <si>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</si>
  <si>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</si>
  <si>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</si>
  <si>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</si>
  <si>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</si>
  <si>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</si>
  <si>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</si>
  <si>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</si>
  <si>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</si>
  <si>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</si>
  <si>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</si>
  <si>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</si>
  <si>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</si>
  <si>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</si>
  <si>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</si>
  <si>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</si>
  <si>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</si>
  <si>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</si>
  <si>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</si>
  <si>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</si>
  <si>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</si>
  <si>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</si>
  <si>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</si>
  <si>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</si>
  <si>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</si>
  <si>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</si>
  <si>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</si>
  <si>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</si>
  <si>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</si>
  <si>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</si>
  <si>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</si>
  <si>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</si>
  <si>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</si>
  <si>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</si>
  <si>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</si>
  <si>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</si>
  <si>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</si>
  <si>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</si>
  <si>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</si>
  <si>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</si>
  <si>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</si>
  <si>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</si>
  <si>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</si>
  <si>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</si>
  <si>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</si>
  <si>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</si>
  <si>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</si>
  <si>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</si>
  <si>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</si>
  <si>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</si>
  <si>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</si>
  <si>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</si>
  <si>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</si>
  <si>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</si>
  <si>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</si>
  <si>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</si>
  <si>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</si>
  <si>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</si>
  <si>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</si>
  <si>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</si>
  <si>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</si>
  <si>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</si>
  <si>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</si>
  <si>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</si>
  <si>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</si>
  <si>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</si>
  <si>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</si>
  <si>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</si>
  <si>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</si>
  <si>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</si>
  <si>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</si>
  <si>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</si>
  <si>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</si>
  <si>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</si>
  <si>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</si>
  <si>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</si>
  <si>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</si>
  <si>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</si>
  <si>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</si>
  <si>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</si>
  <si>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</si>
  <si>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</si>
  <si>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</si>
  <si>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</si>
  <si>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</si>
  <si>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</si>
  <si>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</si>
  <si>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</si>
  <si>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</si>
  <si>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</si>
  <si>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</si>
  <si>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</si>
  <si>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</si>
  <si>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</si>
  <si>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</si>
  <si>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</si>
  <si>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</si>
  <si>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</si>
  <si>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</si>
  <si>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</si>
  <si>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</si>
  <si>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</si>
  <si>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</si>
  <si>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</si>
  <si>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</si>
  <si>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</si>
  <si>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</si>
  <si>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</si>
  <si>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</si>
  <si>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</si>
  <si>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</si>
  <si>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</si>
  <si>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</si>
  <si>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</si>
  <si>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</si>
  <si>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</si>
  <si>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</si>
  <si>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</si>
  <si>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</si>
  <si>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</si>
  <si>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</si>
  <si>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</si>
  <si>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</si>
  <si>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</si>
  <si>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</si>
  <si>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</si>
  <si>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</si>
  <si>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</si>
  <si>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</si>
  <si>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</si>
  <si>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</si>
  <si>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</si>
  <si>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</si>
  <si>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</si>
  <si>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</si>
  <si>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</si>
  <si>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</si>
  <si>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</si>
  <si>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</si>
  <si>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</si>
  <si>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</si>
  <si>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</si>
  <si>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</si>
  <si>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</si>
  <si>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</si>
  <si>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</si>
  <si>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</si>
  <si>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</si>
  <si>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</si>
  <si>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</si>
  <si>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</si>
  <si>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</si>
  <si>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</si>
  <si>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</si>
  <si>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</si>
  <si>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</si>
  <si>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</si>
  <si>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</si>
  <si>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</si>
  <si>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UP3461</t>
  </si>
  <si>
    <t>Danganj</t>
  </si>
  <si>
    <t>Muhamadabad</t>
  </si>
  <si>
    <t>Azamgarh</t>
  </si>
  <si>
    <t>Varanasi</t>
  </si>
  <si>
    <t>Uttar Pradesh</t>
  </si>
  <si>
    <t>Rs. - 69801 short amount in locker 
As per BM statement - Loan officer not collected demand amount but entry posted in FIMO and authantication done by BM and BQM.</t>
  </si>
  <si>
    <t>Rs. - 69801 short amount in locker 
Loan officer entry posted in FIMO and authantication done by me and BQM.</t>
  </si>
  <si>
    <t>SF0093274</t>
  </si>
  <si>
    <t>Branch Manager</t>
  </si>
  <si>
    <t>Dual Staff</t>
  </si>
  <si>
    <t>472275/G1</t>
  </si>
  <si>
    <t>Prem Chandra</t>
  </si>
  <si>
    <t>SF0093272</t>
  </si>
  <si>
    <t>Available &amp; Updated</t>
  </si>
  <si>
    <t>472275/G2</t>
  </si>
  <si>
    <t>Kishan Kumar Bharti</t>
  </si>
  <si>
    <t>SF0073239</t>
  </si>
  <si>
    <t>Branch Quality Manager</t>
  </si>
  <si>
    <t>No Action Taken</t>
  </si>
  <si>
    <t>Business</t>
  </si>
  <si>
    <t>Akhilesh Kumar Yadav/SF0091036</t>
  </si>
  <si>
    <t>Vidhan Chandra Rai/SF0081396</t>
  </si>
  <si>
    <t>Ajay Gautam/SF0074699</t>
  </si>
  <si>
    <t>Vipin Yadav/SF0071928</t>
  </si>
  <si>
    <t>Completed-Report Submitted</t>
  </si>
  <si>
    <t xml:space="preserve">Prem Chand </t>
  </si>
  <si>
    <t xml:space="preserve">As per BM Premchand/SF0093274 the amount of locker is short Rs. 69,801/-
due to Loan officer not collected demand amount but entry posted in FIMO.
Borrower wise details not provided by BM and BQM
</t>
  </si>
  <si>
    <t>FN25-26-01718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</si>
</sst>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UP3461</v>
      </c>
      <c r="D5" s="63" t="str">
        <f>IF('Physical Cash at Safe'!D28="Yes", 'Physical Cash at Safe'!B4, 'Borrower Wise Details'!C5)</f>
        <v>Danganj</v>
      </c>
      <c r="E5" s="63" t="str">
        <f>IF(D5="", "", IF(ISBLANK('Loan Outstanding Report'!C5), IF('Physical Cash at Safe'!D28="Yes", 'Physical Cash at Safe'!A6, ""), 'Loan Outstanding Report'!C5))</f>
        <v>Uttar Pradesh</v>
      </c>
      <c r="F5" s="63" t="str">
        <f>IF(D5="", "", IF(ISBLANK('Loan Outstanding Report'!D5), IF('Physical Cash at Safe'!D28="Yes", 'Physical Cash at Safe'!E4, ""), 'Loan Outstanding Report'!D5))</f>
        <v>Varanasi</v>
      </c>
      <c r="G5" s="61">
        <v>45862</v>
      </c>
      <c r="H5" s="107" t="s">
        <v>267</v>
      </c>
      <c r="I5" s="61">
        <v>45877</v>
      </c>
      <c r="J5" s="74" t="str">
        <f>IF('Physical Cash at Safe'!D28="Yes",'Physical Cash at Safe'!E28,IF('Borrower Wise Details'!D5&lt;&gt;"",'Borrower Wise Details'!D5,""))</f>
        <v>FN25-26-01718</v>
      </c>
      <c r="K5" s="81">
        <v>0</v>
      </c>
      <c r="L5" s="82">
        <v>34900</v>
      </c>
      <c r="M5" s="82">
        <v>0</v>
      </c>
      <c r="N5" s="82" t="s">
        <v>268</v>
      </c>
      <c r="O5" s="82" t="s">
        <v>269</v>
      </c>
      <c r="P5" s="82" t="s">
        <v>270</v>
      </c>
      <c r="Q5" s="82" t="s">
        <v>271</v>
      </c>
      <c r="R5" s="75" t="str">
        <f>IF('Physical Cash at Safe'!$D$28="Yes", 'Physical Cash at Safe'!$A$28, IF('Borrower Wise Details'!F5&lt;&gt;"", 'Borrower Wise Details'!F5, ""))</f>
        <v xml:space="preserve">Prem Chand 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SF0093274</v>
      </c>
      <c r="U5" s="77" t="s">
        <v>199</v>
      </c>
      <c r="V5" s="61"/>
      <c r="W5" s="109" t="str">
        <f>IF('Physical Cash at Safe'!$D$28="Yes",
    "Safe Locker Cash Siphoned Off",
    IF('Borrower Wise Details'!$P$5&lt;&gt;"",'Borrower Wise Details'!$P$5,"")
)</f>
        <v>Safe Locker Cash Siphoned Off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272</v>
      </c>
      <c r="Z5" s="61">
        <v>45876</v>
      </c>
      <c r="AA5" s="61">
        <v>45896</v>
      </c>
      <c r="AB5" s="94" t="str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/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34900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34900</v>
      </c>
      <c r="AF5" s="62" t="str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/>
      </c>
      <c r="AG5" s="61">
        <v>45896</v>
      </c>
      <c r="AH5" s="70" t="s">
        <v>274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M4" sqref="M4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UP3461</v>
      </c>
      <c r="C5" s="50" t="str">
        <f>IF('Fraud Investigation Report'!D5="", "", 'Fraud Investigation Report'!D5)</f>
        <v>Danganj</v>
      </c>
      <c r="D5" s="68" t="str">
        <f>IF(OR('Fraud Investigation Report'!R5="", 'Fraud Investigation Report'!R5=0), "", 'Fraud Investigation Report'!R5)</f>
        <v xml:space="preserve">Prem Chand </v>
      </c>
      <c r="E5" s="68" t="str">
        <f>IF(OR('Fraud Investigation Report'!T5="", 'Fraud Investigation Report'!T5=0), "", 'Fraud Investigation Report'!T5)</f>
        <v>SF0093274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FN25-26-01718</v>
      </c>
      <c r="H5" s="69">
        <f>IF(OR(ISNUMBER(SEARCH("Safe Locker Cash Siphoned Off",'Fraud Investigation Report'!W5)), ISNUMBER(SEARCH("Safe Locker Cash Siphoned Off",'Fraud Investigation Report'!X5))), 'Physical Cash at Safe'!$A$30, "")</f>
        <v>34900</v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34900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34900</v>
      </c>
      <c r="Q5" s="49" t="s">
        <v>246</v>
      </c>
      <c r="R5" s="84" t="s">
        <v>266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5" activePane="bottomLeft" state="frozen"/>
      <selection pane="bottomLeft" activeCell="E28" sqref="E28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32" t="s">
        <v>2</v>
      </c>
      <c r="B1" s="133"/>
      <c r="C1" s="133"/>
      <c r="D1" s="133"/>
      <c r="E1" s="134"/>
    </row>
    <row r="2" spans="1:5" ht="18.5" x14ac:dyDescent="0.45">
      <c r="A2" s="14"/>
      <c r="B2" s="135" t="s">
        <v>3</v>
      </c>
      <c r="C2" s="135"/>
      <c r="D2" s="135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247</v>
      </c>
      <c r="B4" s="41" t="s">
        <v>248</v>
      </c>
      <c r="C4" s="41" t="s">
        <v>249</v>
      </c>
      <c r="D4" s="41" t="s">
        <v>250</v>
      </c>
      <c r="E4" s="41" t="s">
        <v>251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252</v>
      </c>
      <c r="B6" s="18">
        <v>45876</v>
      </c>
      <c r="C6" s="18">
        <v>45875</v>
      </c>
      <c r="D6" s="18">
        <v>45876</v>
      </c>
      <c r="E6" s="19">
        <v>0.42708333333333331</v>
      </c>
    </row>
    <row r="7" spans="1:5" ht="15.5" x14ac:dyDescent="0.35">
      <c r="A7" s="136" t="s">
        <v>70</v>
      </c>
      <c r="B7" s="137"/>
      <c r="C7" s="137"/>
      <c r="D7" s="137"/>
      <c r="E7" s="137"/>
    </row>
    <row r="8" spans="1:5" ht="15" customHeight="1" x14ac:dyDescent="0.35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5" x14ac:dyDescent="0.3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136</v>
      </c>
      <c r="C11" s="23">
        <f>B11*A11</f>
        <v>68000</v>
      </c>
      <c r="D11" s="25">
        <v>2</v>
      </c>
      <c r="E11" s="23">
        <f t="shared" ref="E11:E17" si="0">D11*A11</f>
        <v>1000</v>
      </c>
    </row>
    <row r="12" spans="1:5" ht="14.5" x14ac:dyDescent="0.35">
      <c r="A12" s="24">
        <v>200</v>
      </c>
      <c r="B12" s="25">
        <v>33</v>
      </c>
      <c r="C12" s="23">
        <f>B12*A12</f>
        <v>6600</v>
      </c>
      <c r="D12" s="25">
        <v>0</v>
      </c>
      <c r="E12" s="23">
        <f t="shared" si="0"/>
        <v>0</v>
      </c>
    </row>
    <row r="13" spans="1:5" ht="14.5" x14ac:dyDescent="0.35">
      <c r="A13" s="24">
        <v>100</v>
      </c>
      <c r="B13" s="25">
        <v>4</v>
      </c>
      <c r="C13" s="23">
        <f t="shared" ref="C13:C17" si="1">B13*A13</f>
        <v>400</v>
      </c>
      <c r="D13" s="25">
        <v>2</v>
      </c>
      <c r="E13" s="23">
        <f t="shared" si="0"/>
        <v>200</v>
      </c>
    </row>
    <row r="14" spans="1:5" ht="14.5" x14ac:dyDescent="0.35">
      <c r="A14" s="24">
        <v>50</v>
      </c>
      <c r="B14" s="25">
        <v>11</v>
      </c>
      <c r="C14" s="23">
        <f t="shared" si="1"/>
        <v>550</v>
      </c>
      <c r="D14" s="25">
        <v>1</v>
      </c>
      <c r="E14" s="23">
        <f t="shared" si="0"/>
        <v>50</v>
      </c>
    </row>
    <row r="15" spans="1:5" ht="14.5" x14ac:dyDescent="0.35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5" x14ac:dyDescent="0.35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3</v>
      </c>
      <c r="C18" s="23">
        <f>B18</f>
        <v>3</v>
      </c>
      <c r="D18" s="27">
        <v>28</v>
      </c>
      <c r="E18" s="28">
        <f>D18</f>
        <v>28</v>
      </c>
    </row>
    <row r="19" spans="1:5" ht="14.5" x14ac:dyDescent="0.35">
      <c r="A19" s="29"/>
      <c r="B19" s="30" t="s">
        <v>76</v>
      </c>
      <c r="C19" s="31">
        <f>SUM(C10:C18)</f>
        <v>75553</v>
      </c>
      <c r="D19" s="30" t="s">
        <v>76</v>
      </c>
      <c r="E19" s="31">
        <f>SUM(E10:E18)</f>
        <v>1278</v>
      </c>
    </row>
    <row r="20" spans="1:5" ht="30" customHeight="1" x14ac:dyDescent="0.35">
      <c r="A20" s="144" t="s">
        <v>97</v>
      </c>
      <c r="B20" s="145"/>
      <c r="C20" s="32">
        <v>75553</v>
      </c>
      <c r="D20" s="33" t="s">
        <v>91</v>
      </c>
      <c r="E20" s="34">
        <v>0</v>
      </c>
    </row>
    <row r="21" spans="1:5" ht="30" customHeight="1" x14ac:dyDescent="0.35">
      <c r="A21" s="146" t="s">
        <v>88</v>
      </c>
      <c r="B21" s="147"/>
      <c r="C21" s="34">
        <v>30956</v>
      </c>
      <c r="D21" s="33" t="s">
        <v>89</v>
      </c>
      <c r="E21" s="34">
        <v>35430</v>
      </c>
    </row>
    <row r="22" spans="1:5" ht="30" customHeight="1" x14ac:dyDescent="0.35">
      <c r="A22" s="146" t="s">
        <v>77</v>
      </c>
      <c r="B22" s="147"/>
      <c r="C22" s="34">
        <v>0</v>
      </c>
      <c r="D22" s="35" t="s">
        <v>78</v>
      </c>
      <c r="E22" s="34" t="s">
        <v>199</v>
      </c>
    </row>
    <row r="23" spans="1:5" ht="30" customHeight="1" x14ac:dyDescent="0.35">
      <c r="A23" s="146" t="s">
        <v>79</v>
      </c>
      <c r="B23" s="147"/>
      <c r="C23" s="52">
        <f>(C19+C21)-(E20+E21)-E19</f>
        <v>69801</v>
      </c>
      <c r="D23" s="53" t="s">
        <v>215</v>
      </c>
      <c r="E23" s="34">
        <v>0</v>
      </c>
    </row>
    <row r="24" spans="1:5" ht="82.5" customHeight="1" x14ac:dyDescent="0.35">
      <c r="A24" s="33" t="s">
        <v>80</v>
      </c>
      <c r="B24" s="131" t="s">
        <v>253</v>
      </c>
      <c r="C24" s="131"/>
      <c r="D24" s="131"/>
      <c r="E24" s="131"/>
    </row>
    <row r="25" spans="1:5" ht="57.75" customHeight="1" x14ac:dyDescent="0.35">
      <c r="A25" s="36" t="s">
        <v>81</v>
      </c>
      <c r="B25" s="153" t="s">
        <v>254</v>
      </c>
      <c r="C25" s="153"/>
      <c r="D25" s="153"/>
      <c r="E25" s="153"/>
    </row>
    <row r="26" spans="1:5" ht="20.149999999999999" customHeight="1" x14ac:dyDescent="0.35">
      <c r="A26" s="158" t="s">
        <v>189</v>
      </c>
      <c r="B26" s="158"/>
      <c r="C26" s="158"/>
      <c r="D26" s="158"/>
      <c r="E26" s="158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 t="s">
        <v>273</v>
      </c>
      <c r="B28" s="41" t="s">
        <v>255</v>
      </c>
      <c r="C28" s="43" t="s">
        <v>256</v>
      </c>
      <c r="D28" s="43" t="s">
        <v>244</v>
      </c>
      <c r="E28" s="79" t="s">
        <v>275</v>
      </c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56" t="s">
        <v>218</v>
      </c>
      <c r="E29" s="157"/>
    </row>
    <row r="30" spans="1:5" ht="40" customHeight="1" x14ac:dyDescent="0.35">
      <c r="A30" s="128">
        <v>34900</v>
      </c>
      <c r="B30" s="128">
        <v>0</v>
      </c>
      <c r="C30" s="129">
        <f>IF(AND(A30="",B30=""),"",A30-B30)</f>
        <v>34900</v>
      </c>
      <c r="D30" s="159" t="s">
        <v>193</v>
      </c>
      <c r="E30" s="160"/>
    </row>
    <row r="31" spans="1:5" ht="15" customHeight="1" x14ac:dyDescent="0.35">
      <c r="A31" s="161"/>
      <c r="B31" s="162"/>
      <c r="C31" s="162"/>
      <c r="D31" s="162"/>
      <c r="E31" s="163"/>
    </row>
    <row r="32" spans="1:5" ht="24.75" customHeight="1" x14ac:dyDescent="0.35">
      <c r="A32" s="37" t="s">
        <v>219</v>
      </c>
      <c r="B32" s="38" t="s">
        <v>257</v>
      </c>
      <c r="C32" s="37" t="s">
        <v>82</v>
      </c>
      <c r="D32" s="154" t="s">
        <v>261</v>
      </c>
      <c r="E32" s="155"/>
    </row>
    <row r="33" spans="1:5" ht="18" customHeight="1" x14ac:dyDescent="0.35">
      <c r="A33" s="37" t="s">
        <v>83</v>
      </c>
      <c r="B33" s="106" t="s">
        <v>258</v>
      </c>
      <c r="C33" s="39" t="s">
        <v>84</v>
      </c>
      <c r="D33" s="148" t="s">
        <v>262</v>
      </c>
      <c r="E33" s="149"/>
    </row>
    <row r="34" spans="1:5" ht="26" x14ac:dyDescent="0.35">
      <c r="A34" s="39" t="s">
        <v>220</v>
      </c>
      <c r="B34" s="38" t="s">
        <v>259</v>
      </c>
      <c r="C34" s="39" t="s">
        <v>221</v>
      </c>
      <c r="D34" s="150" t="s">
        <v>263</v>
      </c>
      <c r="E34" s="151"/>
    </row>
    <row r="35" spans="1:5" ht="26" x14ac:dyDescent="0.35">
      <c r="A35" s="39" t="s">
        <v>222</v>
      </c>
      <c r="B35" s="38" t="s">
        <v>260</v>
      </c>
      <c r="C35" s="39" t="s">
        <v>224</v>
      </c>
      <c r="D35" s="150" t="s">
        <v>264</v>
      </c>
      <c r="E35" s="151"/>
    </row>
    <row r="36" spans="1:5" ht="25.5" customHeight="1" x14ac:dyDescent="0.35">
      <c r="A36" s="39" t="s">
        <v>223</v>
      </c>
      <c r="B36" s="38" t="s">
        <v>256</v>
      </c>
      <c r="C36" s="39" t="s">
        <v>225</v>
      </c>
      <c r="D36" s="152" t="s">
        <v>265</v>
      </c>
      <c r="E36" s="152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4" sqref="A4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81640625" style="13" customWidth="1"/>
    <col min="6" max="6" width="20.453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453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/>
      </c>
      <c r="C5" s="119" t="str">
        <f>IF('Loan Outstanding Report'!$H$5="", "", 'Loan Outstanding Report'!$H$5)</f>
        <v/>
      </c>
      <c r="D5" s="41"/>
      <c r="E5" s="65"/>
      <c r="F5" s="38"/>
      <c r="G5" s="49"/>
      <c r="H5" s="49"/>
      <c r="I5" s="120"/>
      <c r="J5" s="120"/>
      <c r="K5" s="120"/>
      <c r="L5" s="11"/>
      <c r="M5" s="65"/>
      <c r="N5" s="124"/>
      <c r="O5" s="124"/>
      <c r="P5" s="121"/>
      <c r="Q5" s="80"/>
      <c r="R5" s="124"/>
      <c r="S5" s="124"/>
      <c r="T5" s="124"/>
      <c r="U5" s="125" t="str">
        <f t="shared" ref="U5" si="0">IF(AND(ISBLANK(R5),ISBLANK(S5),ISBLANK(T5)),"",R5-(S5+T5))</f>
        <v/>
      </c>
      <c r="V5" s="117"/>
      <c r="W5" s="122"/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>
      <selection activeCell="A4" sqref="A4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453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1796875" style="99" bestFit="1" customWidth="1"/>
    <col min="22" max="23" width="8.7265625" style="99" customWidth="1"/>
    <col min="24" max="24" width="26.1796875" style="99" bestFit="1" customWidth="1"/>
    <col min="25" max="25" width="12.81640625" style="99" bestFit="1" customWidth="1"/>
    <col min="26" max="26" width="27.453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8164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54296875" style="99" bestFit="1" customWidth="1"/>
    <col min="57" max="57" width="10.81640625" style="99" customWidth="1"/>
    <col min="58" max="58" width="15.453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/>
      <c r="C5" s="38"/>
      <c r="D5" s="38"/>
      <c r="E5" s="38"/>
      <c r="F5" s="38"/>
      <c r="G5" s="84"/>
      <c r="H5" s="38"/>
      <c r="I5" s="84"/>
      <c r="J5" s="38"/>
      <c r="K5" s="84"/>
      <c r="L5" s="84"/>
      <c r="M5" s="38"/>
      <c r="N5" s="84"/>
      <c r="O5" s="84"/>
      <c r="P5" s="84"/>
      <c r="Q5" s="38"/>
      <c r="R5" s="38"/>
      <c r="S5" s="84"/>
      <c r="T5" s="84"/>
      <c r="U5" s="84"/>
      <c r="V5" s="84"/>
      <c r="W5" s="84"/>
      <c r="X5" s="38"/>
      <c r="Y5" s="84"/>
      <c r="Z5" s="38"/>
      <c r="AA5" s="108"/>
      <c r="AB5" s="84"/>
      <c r="AC5" s="108"/>
      <c r="AD5" s="84"/>
      <c r="AE5" s="84"/>
      <c r="AF5" s="84"/>
      <c r="AG5" s="108"/>
      <c r="AH5" s="84"/>
      <c r="AI5" s="108"/>
      <c r="AJ5" s="84"/>
      <c r="AK5" s="84"/>
      <c r="AL5" s="108"/>
      <c r="AM5" s="84"/>
      <c r="AN5" s="112"/>
      <c r="AO5" s="112"/>
      <c r="AP5" s="112"/>
      <c r="AQ5" s="112"/>
      <c r="AR5" s="112"/>
      <c r="AS5" s="112"/>
      <c r="AT5" s="112"/>
      <c r="AU5" s="112"/>
      <c r="AV5" s="84"/>
      <c r="AW5" s="84"/>
      <c r="AX5" s="84"/>
      <c r="AY5" s="108"/>
      <c r="AZ5" s="84"/>
      <c r="BA5" s="84"/>
      <c r="BB5" s="84"/>
      <c r="BC5" s="84"/>
      <c r="BD5" s="108"/>
      <c r="BE5" s="84"/>
      <c r="BF5" s="38"/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Jay Kumar Gour</cp:lastModifiedBy>
  <cp:lastPrinted>2025-05-06T06:37:39Z</cp:lastPrinted>
  <dcterms:created xsi:type="dcterms:W3CDTF">2023-04-07T11:05:50Z</dcterms:created>
  <dcterms:modified xsi:type="dcterms:W3CDTF">2025-08-27T15:00:31Z</dcterms:modified>
</cp:coreProperties>
</file>