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"/>
    </mc:Choice>
  </mc:AlternateContent>
  <xr:revisionPtr revIDLastSave="199" documentId="8_{3FBF647F-5D9F-4FEC-A389-4BF0F7D8376B}" xr6:coauthVersionLast="47" xr6:coauthVersionMax="47" xr10:uidLastSave="{BFF75EF0-A223-41E2-A31D-1DE91AF1DDD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D7" i="20"/>
  <c r="D8" i="20"/>
  <c r="D9" i="20"/>
  <c r="D10" i="20"/>
  <c r="D11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3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0" i="20" s="1"/>
  <c r="B5" i="20"/>
  <c r="B12" i="20" s="1"/>
  <c r="C11" i="20"/>
  <c r="D15" i="20"/>
  <c r="C9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1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<sst xmlns="http://schemas.openxmlformats.org/spreadsheetml/2006/main" count="346" uniqueCount="297">
  <si>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</si>
  <si>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</si>
  <si>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</si>
  <si>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</si>
  <si>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</si>
  <si>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</si>
  <si>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</si>
  <si>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</si>
  <si>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</si>
  <si>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</si>
  <si>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</si>
  <si>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</si>
  <si>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</si>
  <si>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</si>
  <si>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</si>
  <si>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</si>
  <si>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</si>
  <si>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</si>
  <si>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</si>
  <si>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</si>
  <si>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</si>
  <si>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</si>
  <si>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</si>
  <si>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</si>
  <si>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</si>
  <si>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</si>
  <si>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</si>
  <si>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</si>
  <si>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</si>
  <si>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</si>
  <si>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</si>
  <si>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</si>
  <si>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</si>
  <si>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</si>
  <si>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</si>
  <si>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</si>
  <si>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</si>
  <si>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</si>
  <si>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</si>
  <si>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</si>
  <si>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</si>
  <si>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</si>
  <si>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</si>
  <si>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</si>
  <si>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</si>
  <si>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</si>
  <si>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</si>
  <si>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</si>
  <si>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</si>
  <si>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</si>
  <si>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</si>
  <si>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</si>
  <si>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</si>
  <si>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</si>
  <si>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</si>
  <si>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</si>
  <si>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</si>
  <si>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</si>
  <si>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</si>
  <si>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</si>
  <si>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</si>
  <si>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</si>
  <si>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</si>
  <si>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</si>
  <si>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</si>
  <si>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</si>
  <si>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</si>
  <si>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</si>
  <si>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</si>
  <si>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</si>
  <si>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</si>
  <si>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</si>
  <si>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</si>
  <si>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</si>
  <si>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</si>
  <si>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</si>
  <si>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</si>
  <si>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</si>
  <si>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</si>
  <si>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</si>
  <si>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</si>
  <si>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</si>
  <si>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</si>
  <si>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</si>
  <si>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</si>
  <si>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</si>
  <si>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</si>
  <si>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</si>
  <si>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</si>
  <si>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</si>
  <si>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</si>
  <si>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</si>
  <si>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</si>
  <si>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</si>
  <si>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</si>
  <si>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</si>
  <si>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</si>
  <si>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</si>
  <si>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</si>
  <si>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</si>
  <si>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</si>
  <si>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</si>
  <si>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</si>
  <si>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</si>
  <si>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</si>
  <si>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</si>
  <si>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</si>
  <si>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</si>
  <si>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</si>
  <si>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</si>
  <si>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</si>
  <si>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</si>
  <si>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</si>
  <si>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</si>
  <si>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</si>
  <si>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</si>
  <si>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</si>
  <si>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</si>
  <si>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</si>
  <si>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</si>
  <si>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</si>
  <si>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</si>
  <si>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</si>
  <si>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</si>
  <si>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</si>
  <si>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</si>
  <si>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</si>
  <si>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</si>
  <si>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</si>
  <si>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</si>
  <si>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</si>
  <si>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</si>
  <si>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</si>
  <si>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</si>
  <si>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</si>
  <si>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</si>
  <si>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</si>
  <si>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</si>
  <si>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</si>
  <si>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</si>
  <si>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</si>
  <si>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</si>
  <si>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</si>
  <si>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</si>
  <si>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</si>
  <si>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</si>
  <si>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</si>
  <si>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</si>
  <si>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</si>
  <si>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</si>
  <si>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</si>
  <si>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</si>
  <si>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</si>
  <si>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</si>
  <si>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</si>
  <si>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</si>
  <si>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</si>
  <si>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</si>
  <si>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</si>
  <si>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</si>
  <si>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</si>
  <si>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</si>
  <si>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</si>
  <si>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</si>
  <si>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</si>
  <si>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</si>
  <si>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</si>
  <si>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</si>
  <si>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</si>
  <si>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</si>
  <si>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</si>
  <si>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</si>
  <si>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</si>
  <si>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</si>
  <si>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</si>
  <si>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</si>
  <si>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</si>
  <si>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</si>
  <si>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</si>
  <si>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</si>
  <si>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</si>
  <si>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</si>
  <si>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</si>
  <si>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</si>
  <si>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</si>
  <si>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</si>
  <si>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</si>
  <si>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</si>
  <si>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</si>
  <si>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</si>
  <si>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</si>
  <si>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</si>
  <si>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</si>
  <si>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</si>
  <si>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</si>
  <si>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</si>
  <si>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</si>
  <si>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</si>
  <si>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</si>
  <si>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</si>
  <si>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</si>
  <si>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</si>
  <si>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</si>
  <si>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</si>
  <si>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</si>
  <si>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</si>
  <si>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</si>
  <si>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</si>
  <si>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</si>
  <si>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</si>
  <si>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</si>
  <si>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</si>
  <si>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</si>
  <si>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</si>
  <si>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</si>
  <si>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</si>
  <si>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</si>
  <si>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</si>
  <si>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</si>
  <si>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</si>
  <si>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</si>
  <si>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</si>
  <si>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</si>
  <si>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</si>
  <si>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</si>
  <si>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</si>
  <si>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</si>
  <si>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</si>
  <si>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</si>
  <si>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</si>
  <si>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</si>
  <si>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</si>
  <si>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</si>
  <si>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</si>
  <si>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</si>
  <si>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</si>
  <si>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</si>
  <si>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</si>
  <si>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</si>
  <si>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</si>
  <si>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</si>
  <si>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</si>
  <si>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</si>
  <si>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</si>
  <si>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</si>
  <si>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</si>
  <si>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</si>
  <si>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Muzaffarpur</t>
  </si>
  <si>
    <t>Sitamarhi</t>
  </si>
  <si>
    <t>sitamarhi</t>
  </si>
  <si>
    <t>BH3420</t>
  </si>
  <si>
    <t>Parihar</t>
  </si>
  <si>
    <t xml:space="preserve">JABDI </t>
  </si>
  <si>
    <t>SF0096277</t>
  </si>
  <si>
    <t>Nitesh Kumar</t>
  </si>
  <si>
    <t>JABDI  C4</t>
  </si>
  <si>
    <t>JABDI  C4 Guriya Devi1</t>
  </si>
  <si>
    <t>SSF4767126</t>
  </si>
  <si>
    <t>SC</t>
  </si>
  <si>
    <t>HINDU</t>
  </si>
  <si>
    <t>MAMTA BEVI</t>
  </si>
  <si>
    <t>Unnati weekly</t>
  </si>
  <si>
    <t>Agriculture &amp; Farming</t>
  </si>
  <si>
    <t>1 Yrs</t>
  </si>
  <si>
    <t>28 Oct 2023</t>
  </si>
  <si>
    <t>&lt;= 2 Years</t>
  </si>
  <si>
    <t>Open</t>
  </si>
  <si>
    <t>19-Sep-2024</t>
  </si>
  <si>
    <t>IL-1</t>
  </si>
  <si>
    <t>26-Sep-2024</t>
  </si>
  <si>
    <t>29-Jan-2025</t>
  </si>
  <si>
    <t>Md Ejaz Ahmad/SF0042310</t>
  </si>
  <si>
    <t>Report generation date &amp; time: Wednesday, August 13, 2025 4:16 PM</t>
  </si>
  <si>
    <t>Loan Outstanding Report Detailed Recon as on 12-Aug-2025</t>
  </si>
  <si>
    <t>CA</t>
  </si>
  <si>
    <t>FIR Not Filled</t>
  </si>
  <si>
    <t>MFIN</t>
  </si>
  <si>
    <t>Anup kumar</t>
  </si>
  <si>
    <t>Rajesh kumar</t>
  </si>
  <si>
    <t>G1</t>
  </si>
  <si>
    <t>G2</t>
  </si>
  <si>
    <t>Dual Staff</t>
  </si>
  <si>
    <t>SF0090613</t>
  </si>
  <si>
    <t>BM</t>
  </si>
  <si>
    <t>BQM</t>
  </si>
  <si>
    <t>Available &amp; Updated</t>
  </si>
  <si>
    <t>SF0078932</t>
  </si>
  <si>
    <t>Completed-Report Submitted</t>
  </si>
  <si>
    <t>Subodh Kumar</t>
  </si>
  <si>
    <t>LO Subodh Kumar collected the whole amount from the borrower of Rs.40000 by telling that by miastake loan disbursed.Borrower paid all amount to LO Subodh Kumar/SF0072098 in cash and in Digital mode.In digital mode borrower paid of Rs.21600(2900+9900+8800) on dated 21-09-2024,22-09-2024 &amp; 05-10-2024.And the rest amount Rs.18400 borrower paid it through Cash.But Cash evidence not available.</t>
  </si>
  <si>
    <t>FN25-26-01787</t>
  </si>
  <si>
    <t>SF0072098</t>
  </si>
  <si>
    <t>Suraj Kumar/SF0058947</t>
  </si>
  <si>
    <t>Vijay Kumar Sonkar/SF0072425</t>
  </si>
  <si>
    <t>Vidya Bhusan Dubey/SF0024851</t>
  </si>
  <si>
    <t>Alok Kumar Raju/SF0091403</t>
  </si>
  <si>
    <t>Transferred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</si>
</sst>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BH3420</v>
      </c>
      <c r="D5" s="63" t="str">
        <f>IF('Physical Cash at Safe'!D28="Yes", 'Physical Cash at Safe'!A4, 'Borrower Wise Details'!C5)</f>
        <v>Parihar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45877</v>
      </c>
      <c r="H5" s="107" t="s">
        <v>276</v>
      </c>
      <c r="I5" s="61">
        <v>45882</v>
      </c>
      <c r="J5" s="74" t="str">
        <f>IF('Physical Cash at Safe'!D28="Yes",'Physical Cash at Safe'!E28,IF('Borrower Wise Details'!D5&lt;&gt;"",'Borrower Wise Details'!D5,""))</f>
        <v>FN25-26-01787</v>
      </c>
      <c r="K5" s="81">
        <v>1</v>
      </c>
      <c r="L5" s="82">
        <v>40000</v>
      </c>
      <c r="M5" s="82">
        <v>9900</v>
      </c>
      <c r="N5" s="82" t="s">
        <v>292</v>
      </c>
      <c r="O5" s="82" t="s">
        <v>293</v>
      </c>
      <c r="P5" s="82" t="s">
        <v>294</v>
      </c>
      <c r="Q5" s="82" t="s">
        <v>295</v>
      </c>
      <c r="R5" s="75" t="str">
        <f>IF('Physical Cash at Safe'!$D$28="Yes", 'Physical Cash at Safe'!$A$28, IF('Borrower Wise Details'!F5&lt;&gt;"", 'Borrower Wise Details'!F5, ""))</f>
        <v>Subodh Kumar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SF0072098</v>
      </c>
      <c r="U5" s="77" t="s">
        <v>296</v>
      </c>
      <c r="V5" s="61">
        <v>45856</v>
      </c>
      <c r="W5" s="109" t="str">
        <f>IF('Physical Cash at Safe'!$D$28="Yes",
    "Safe Locker Cash Siphoned Off",
    IF('Borrower Wise Details'!$P$5&lt;&gt;"",'Borrower Wise Details'!$P$5,"")
)</f>
        <v>Disbursed Amount Recollected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287</v>
      </c>
      <c r="Z5" s="61">
        <v>45882</v>
      </c>
      <c r="AA5" s="61">
        <v>45882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40000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9900</v>
      </c>
      <c r="AE5" s="126">
        <f>IF(AND(AC5="", AD5=""), "", IF(AD5="", AC5, AC5 - IF(ISNUMBER(AD5), AD5, 0)))</f>
        <v>30100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45883</v>
      </c>
      <c r="AH5" s="70" t="s">
        <v>289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BH3420</v>
      </c>
      <c r="C5" s="50" t="str">
        <f>IF('Fraud Investigation Report'!D5="", "", 'Fraud Investigation Report'!D5)</f>
        <v>Parihar</v>
      </c>
      <c r="D5" s="68" t="str">
        <f>IF(OR('Fraud Investigation Report'!R5="", 'Fraud Investigation Report'!R5=0), "", 'Fraud Investigation Report'!R5)</f>
        <v>Subodh Kumar</v>
      </c>
      <c r="E5" s="68" t="str">
        <f>IF(OR('Fraud Investigation Report'!T5="", 'Fraud Investigation Report'!T5=0), "", 'Fraud Investigation Report'!T5)</f>
        <v>SF0072098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FN25-26-01787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40000</v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40000</v>
      </c>
      <c r="O5" s="69">
        <f>IF('Fraud Investigation Report'!AD5="", "", 'Fraud Investigation Report'!AD5)</f>
        <v>9900</v>
      </c>
      <c r="P5" s="126">
        <f>IF(AND(N5="", O5=""), "", IF(O5="", N5, N5 - IF(ISNUMBER(O5), O5, 0)))</f>
        <v>30100</v>
      </c>
      <c r="Q5" s="49"/>
      <c r="R5" s="84" t="s">
        <v>275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D35" sqref="D35:E3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251</v>
      </c>
      <c r="C4" s="41" t="s">
        <v>248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45882</v>
      </c>
      <c r="C6" s="18">
        <v>45881</v>
      </c>
      <c r="D6" s="18">
        <v>45882</v>
      </c>
      <c r="E6" s="19">
        <v>0.73263888888888884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66</v>
      </c>
      <c r="C11" s="23">
        <f>B11*A11</f>
        <v>33000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8</v>
      </c>
      <c r="C13" s="23">
        <f t="shared" ref="C13:C17" si="1">B13*A13</f>
        <v>800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25</v>
      </c>
      <c r="C18" s="23">
        <f>B18</f>
        <v>25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33825</v>
      </c>
      <c r="D19" s="30" t="s">
        <v>76</v>
      </c>
      <c r="E19" s="31">
        <f>SUM(E10:E18)</f>
        <v>0</v>
      </c>
    </row>
    <row r="20" spans="1:5" ht="30" customHeight="1" x14ac:dyDescent="0.35">
      <c r="A20" s="143" t="s">
        <v>97</v>
      </c>
      <c r="B20" s="144"/>
      <c r="C20" s="32">
        <v>33825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5</v>
      </c>
      <c r="D21" s="33" t="s">
        <v>89</v>
      </c>
      <c r="E21" s="34">
        <v>33830</v>
      </c>
    </row>
    <row r="22" spans="1:5" ht="30" customHeight="1" x14ac:dyDescent="0.3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190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5" t="s">
        <v>216</v>
      </c>
      <c r="E29" s="156"/>
    </row>
    <row r="30" spans="1:5" ht="40" customHeight="1" x14ac:dyDescent="0.35">
      <c r="A30" s="127"/>
      <c r="B30" s="127"/>
      <c r="C30" s="128">
        <f>A30-B30</f>
        <v>0</v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217</v>
      </c>
      <c r="B32" s="38" t="s">
        <v>281</v>
      </c>
      <c r="C32" s="37" t="s">
        <v>82</v>
      </c>
      <c r="D32" s="153" t="s">
        <v>285</v>
      </c>
      <c r="E32" s="154"/>
    </row>
    <row r="33" spans="1:5" ht="18" customHeight="1" x14ac:dyDescent="0.35">
      <c r="A33" s="37" t="s">
        <v>83</v>
      </c>
      <c r="B33" s="106" t="s">
        <v>279</v>
      </c>
      <c r="C33" s="39" t="s">
        <v>84</v>
      </c>
      <c r="D33" s="147" t="s">
        <v>280</v>
      </c>
      <c r="E33" s="148"/>
    </row>
    <row r="34" spans="1:5" ht="26" x14ac:dyDescent="0.35">
      <c r="A34" s="39" t="s">
        <v>218</v>
      </c>
      <c r="B34" s="38" t="s">
        <v>277</v>
      </c>
      <c r="C34" s="39" t="s">
        <v>219</v>
      </c>
      <c r="D34" s="149" t="s">
        <v>278</v>
      </c>
      <c r="E34" s="150"/>
    </row>
    <row r="35" spans="1:5" ht="26" x14ac:dyDescent="0.35">
      <c r="A35" s="39" t="s">
        <v>220</v>
      </c>
      <c r="B35" s="38" t="s">
        <v>282</v>
      </c>
      <c r="C35" s="39" t="s">
        <v>222</v>
      </c>
      <c r="D35" s="149" t="s">
        <v>286</v>
      </c>
      <c r="E35" s="150"/>
    </row>
    <row r="36" spans="1:5" ht="25.5" customHeight="1" x14ac:dyDescent="0.35">
      <c r="A36" s="39" t="s">
        <v>221</v>
      </c>
      <c r="B36" s="38" t="s">
        <v>283</v>
      </c>
      <c r="C36" s="39" t="s">
        <v>223</v>
      </c>
      <c r="D36" s="151" t="s">
        <v>284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3" zoomScale="90" zoomScaleNormal="90" workbookViewId="0">
      <selection activeCell="W5" sqref="W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BH3420</v>
      </c>
      <c r="C5" s="119" t="str">
        <f>IF('Loan Outstanding Report'!$H$5="", "", 'Loan Outstanding Report'!$H$5)</f>
        <v>Parihar</v>
      </c>
      <c r="D5" s="41" t="s">
        <v>290</v>
      </c>
      <c r="E5" s="65">
        <v>45882</v>
      </c>
      <c r="F5" s="38" t="s">
        <v>288</v>
      </c>
      <c r="G5" s="49" t="s">
        <v>291</v>
      </c>
      <c r="H5" s="49" t="s">
        <v>274</v>
      </c>
      <c r="I5" s="120" t="s">
        <v>255</v>
      </c>
      <c r="J5" s="120" t="s">
        <v>257</v>
      </c>
      <c r="K5" s="120" t="s">
        <v>260</v>
      </c>
      <c r="L5" s="11">
        <v>358223318</v>
      </c>
      <c r="M5" s="65" t="s">
        <v>267</v>
      </c>
      <c r="N5" s="124">
        <v>40000</v>
      </c>
      <c r="O5" s="124">
        <v>900</v>
      </c>
      <c r="P5" s="121" t="s">
        <v>131</v>
      </c>
      <c r="Q5" s="80">
        <v>45556</v>
      </c>
      <c r="R5" s="124">
        <v>40000</v>
      </c>
      <c r="S5" s="124">
        <v>9900</v>
      </c>
      <c r="T5" s="124">
        <v>0</v>
      </c>
      <c r="U5" s="125">
        <f t="shared" ref="U5" si="0">IF(AND(ISBLANK(R5),ISBLANK(S5),ISBLANK(T5)),"",R5-(S5+T5))</f>
        <v>30100</v>
      </c>
      <c r="V5" s="117" t="s">
        <v>203</v>
      </c>
      <c r="W5" s="122" t="s">
        <v>289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ref="F13:F70" si="5">IF(J13&lt;&gt;"", $F$5, "")</f>
        <v/>
      </c>
      <c r="G13" s="49" t="str">
        <f t="shared" ref="G13:G70" si="6">IF(J13&lt;&gt;"", $G$5, "")</f>
        <v/>
      </c>
      <c r="H13" s="49" t="str">
        <f t="shared" ref="H13:H70" si="7">IF(J13&lt;&gt;"", $H$5, "")</f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zoomScale="80" zoomScaleNormal="80" workbookViewId="0">
      <selection activeCell="L10" sqref="L10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273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272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194982</v>
      </c>
      <c r="J5" s="38" t="s">
        <v>252</v>
      </c>
      <c r="K5" s="84">
        <v>194982</v>
      </c>
      <c r="L5" s="84" t="s">
        <v>253</v>
      </c>
      <c r="M5" s="38" t="s">
        <v>254</v>
      </c>
      <c r="N5" s="84">
        <v>416701</v>
      </c>
      <c r="O5" s="84" t="s">
        <v>255</v>
      </c>
      <c r="P5" s="84">
        <v>699066</v>
      </c>
      <c r="Q5" s="38" t="s">
        <v>256</v>
      </c>
      <c r="R5" s="38" t="s">
        <v>261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262</v>
      </c>
      <c r="Y5" s="84">
        <v>358223318</v>
      </c>
      <c r="Z5" s="38" t="s">
        <v>260</v>
      </c>
      <c r="AA5" s="108" t="s">
        <v>267</v>
      </c>
      <c r="AB5" s="84">
        <v>40000</v>
      </c>
      <c r="AC5" s="108"/>
      <c r="AD5" s="84">
        <v>50</v>
      </c>
      <c r="AE5" s="84" t="s">
        <v>268</v>
      </c>
      <c r="AF5" s="84" t="s">
        <v>263</v>
      </c>
      <c r="AG5" s="108" t="s">
        <v>264</v>
      </c>
      <c r="AH5" s="84" t="s">
        <v>265</v>
      </c>
      <c r="AI5" s="108" t="s">
        <v>269</v>
      </c>
      <c r="AJ5" s="84">
        <v>900</v>
      </c>
      <c r="AK5" s="84">
        <v>900</v>
      </c>
      <c r="AL5" s="108" t="s">
        <v>270</v>
      </c>
      <c r="AM5" s="84">
        <v>7254.99</v>
      </c>
      <c r="AN5" s="112">
        <v>1745.01</v>
      </c>
      <c r="AO5" s="112">
        <v>9000</v>
      </c>
      <c r="AP5" s="112">
        <v>32745.01</v>
      </c>
      <c r="AQ5" s="112">
        <v>3287.99</v>
      </c>
      <c r="AR5" s="112">
        <v>36033</v>
      </c>
      <c r="AS5" s="112">
        <v>29155.8</v>
      </c>
      <c r="AT5" s="112">
        <v>3244.2</v>
      </c>
      <c r="AU5" s="112">
        <v>32400</v>
      </c>
      <c r="AV5" s="84">
        <v>46</v>
      </c>
      <c r="AW5" s="84"/>
      <c r="AX5" s="84"/>
      <c r="AY5" s="108"/>
      <c r="AZ5" s="84"/>
      <c r="BA5" s="84"/>
      <c r="BB5" s="84" t="s">
        <v>266</v>
      </c>
      <c r="BC5" s="84" t="s">
        <v>145</v>
      </c>
      <c r="BD5" s="108"/>
      <c r="BE5" s="84">
        <v>0</v>
      </c>
      <c r="BF5" s="38" t="s">
        <v>257</v>
      </c>
      <c r="BG5" s="84">
        <v>9836800554</v>
      </c>
      <c r="BH5" s="114" t="s">
        <v>271</v>
      </c>
      <c r="BI5" s="38" t="s">
        <v>111</v>
      </c>
      <c r="BJ5" s="85">
        <v>45882</v>
      </c>
      <c r="BK5" s="84"/>
      <c r="BL5" s="38"/>
      <c r="BM5" s="115" t="s">
        <v>119</v>
      </c>
      <c r="BN5" s="116" t="s">
        <v>201</v>
      </c>
      <c r="BO5" s="84" t="s">
        <v>242</v>
      </c>
      <c r="BP5" s="84">
        <v>40000</v>
      </c>
      <c r="BQ5" s="117" t="s">
        <v>203</v>
      </c>
      <c r="BR5" s="118" t="s">
        <v>289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2025-08-14T06:38:32Z</dcterms:modified>
</cp:coreProperties>
</file>