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Khadda_Cash Closing_CLV/FN25-26-01813_Ajay Kumar Gautam/"/>
    </mc:Choice>
  </mc:AlternateContent>
  <xr:revisionPtr revIDLastSave="13" documentId="13_ncr:1_{478A71B4-1B49-439E-97A9-2AA24D7A2872}" xr6:coauthVersionLast="47" xr6:coauthVersionMax="47" xr10:uidLastSave="{2B3E2C0B-F993-4A07-8616-7EFF10363120}"/>
  <workbookProtection workbookAlgorithmName="SHA-512" workbookHashValue="OBscu4TATRIhJCYMSeowB6PXAvQjkdcySW2YFb37y9zieivtlsE0wN5LMkg6vjaIBzAWoOHt6QOa0YPkPJLdRw==" workbookSaltValue="Sh2xPqcO+MMCDQOWopNvDQ==" workbookSpinCount="100000" lockStructure="1"/>
  <bookViews>
    <workbookView xWindow="20" yWindow="2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<sst xmlns="http://schemas.openxmlformats.org/spreadsheetml/2006/main" count="310" uniqueCount="277">
  <si>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</si>
  <si>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</si>
  <si>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</si>
  <si>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</si>
  <si>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</si>
  <si>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</si>
  <si>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</si>
  <si>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</si>
  <si>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</si>
  <si>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</si>
  <si>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</si>
  <si>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</si>
  <si>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</si>
  <si>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</si>
  <si>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</si>
  <si>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</si>
  <si>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</si>
  <si>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</si>
  <si>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</si>
  <si>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</si>
  <si>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</si>
  <si>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</si>
  <si>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</si>
  <si>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</si>
  <si>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</si>
  <si>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</si>
  <si>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</si>
  <si>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</si>
  <si>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</si>
  <si>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</si>
  <si>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</si>
  <si>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</si>
  <si>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</si>
  <si>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</si>
  <si>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</si>
  <si>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</si>
  <si>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</si>
  <si>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</si>
  <si>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</si>
  <si>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</si>
  <si>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</si>
  <si>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</si>
  <si>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</si>
  <si>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</si>
  <si>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</si>
  <si>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</si>
  <si>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</si>
  <si>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</si>
  <si>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</si>
  <si>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</si>
  <si>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</si>
  <si>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</si>
  <si>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</si>
  <si>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</si>
  <si>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</si>
  <si>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</si>
  <si>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</si>
  <si>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</si>
  <si>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</si>
  <si>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</si>
  <si>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</si>
  <si>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</si>
  <si>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</si>
  <si>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</si>
  <si>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</si>
  <si>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</si>
  <si>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</si>
  <si>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</si>
  <si>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</si>
  <si>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</si>
  <si>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</si>
  <si>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</si>
  <si>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</si>
  <si>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</si>
  <si>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</si>
  <si>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</si>
  <si>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</si>
  <si>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</si>
  <si>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</si>
  <si>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</si>
  <si>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</si>
  <si>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</si>
  <si>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</si>
  <si>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</si>
  <si>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</si>
  <si>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</si>
  <si>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</si>
  <si>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</si>
  <si>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</si>
  <si>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</si>
  <si>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</si>
  <si>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</si>
  <si>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</si>
  <si>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</si>
  <si>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</si>
  <si>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</si>
  <si>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</si>
  <si>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</si>
  <si>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</si>
  <si>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</si>
  <si>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</si>
  <si>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</si>
  <si>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</si>
  <si>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</si>
  <si>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</si>
  <si>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</si>
  <si>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</si>
  <si>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</si>
  <si>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</si>
  <si>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</si>
  <si>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</si>
  <si>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</si>
  <si>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</si>
  <si>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</si>
  <si>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</si>
  <si>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</si>
  <si>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</si>
  <si>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</si>
  <si>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</si>
  <si>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</si>
  <si>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</si>
  <si>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</si>
  <si>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</si>
  <si>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</si>
  <si>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</si>
  <si>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</si>
  <si>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</si>
  <si>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</si>
  <si>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</si>
  <si>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</si>
  <si>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</si>
  <si>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</si>
  <si>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</si>
  <si>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</si>
  <si>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</si>
  <si>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</si>
  <si>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</si>
  <si>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</si>
  <si>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</si>
  <si>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</si>
  <si>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</si>
  <si>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</si>
  <si>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</si>
  <si>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</si>
  <si>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</si>
  <si>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</si>
  <si>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</si>
  <si>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</si>
  <si>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</si>
  <si>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</si>
  <si>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</si>
  <si>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</si>
  <si>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</si>
  <si>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</si>
  <si>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</si>
  <si>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</si>
  <si>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</si>
  <si>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</si>
  <si>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</si>
  <si>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</si>
  <si>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</si>
  <si>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</si>
  <si>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</si>
  <si>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</si>
  <si>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</si>
  <si>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</si>
  <si>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</si>
  <si>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</si>
  <si>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</si>
  <si>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</si>
  <si>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</si>
  <si>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</si>
  <si>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</si>
  <si>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</si>
  <si>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</si>
  <si>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</si>
  <si>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</si>
  <si>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</si>
  <si>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</si>
  <si>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</si>
  <si>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</si>
  <si>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</si>
  <si>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</si>
  <si>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</si>
  <si>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</si>
  <si>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</si>
  <si>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</si>
  <si>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</si>
  <si>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</si>
  <si>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</si>
  <si>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</si>
  <si>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</si>
  <si>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</si>
  <si>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</si>
  <si>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</si>
  <si>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</si>
  <si>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</si>
  <si>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</si>
  <si>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</si>
  <si>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</si>
  <si>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</si>
  <si>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</si>
  <si>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</si>
  <si>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</si>
  <si>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</si>
  <si>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</si>
  <si>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</si>
  <si>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</si>
  <si>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</si>
  <si>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</si>
  <si>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</si>
  <si>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</si>
  <si>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</si>
  <si>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</si>
  <si>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</si>
  <si>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</si>
  <si>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</si>
  <si>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</si>
  <si>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</si>
  <si>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</si>
  <si>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</si>
  <si>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</si>
  <si>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</si>
  <si>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</si>
  <si>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</si>
  <si>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</si>
  <si>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</si>
  <si>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</si>
  <si>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</si>
  <si>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</si>
  <si>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</si>
  <si>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</si>
  <si>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</si>
  <si>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</si>
  <si>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</si>
  <si>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</si>
  <si>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</si>
  <si>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</si>
  <si>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</si>
  <si>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</si>
  <si>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</si>
  <si>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</si>
  <si>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</si>
  <si>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</si>
  <si>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</si>
  <si>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</si>
  <si>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</si>
  <si>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UP3543</t>
  </si>
  <si>
    <t>Khadda</t>
  </si>
  <si>
    <t>Bhathat</t>
  </si>
  <si>
    <t>Maharajganj</t>
  </si>
  <si>
    <t>Gorakhpur</t>
  </si>
  <si>
    <t>Uttar Pradesh</t>
  </si>
  <si>
    <t>Santosh Srivastav</t>
  </si>
  <si>
    <t>SF0098220</t>
  </si>
  <si>
    <t>Branch Manager</t>
  </si>
  <si>
    <t>Dual Staff</t>
  </si>
  <si>
    <t>476204 G1</t>
  </si>
  <si>
    <t xml:space="preserve">Available &amp; Updated </t>
  </si>
  <si>
    <t>476204 G2</t>
  </si>
  <si>
    <t>sonu kumar kumar patel</t>
  </si>
  <si>
    <t>SF0069078</t>
  </si>
  <si>
    <t>Credit Assistant</t>
  </si>
  <si>
    <t>Ajay Kumar Gautam</t>
  </si>
  <si>
    <t>SF0078864</t>
  </si>
  <si>
    <t>FN25-26-01813</t>
  </si>
  <si>
    <t>Business</t>
  </si>
  <si>
    <t>Sudhir Tiwari/SF0098608</t>
  </si>
  <si>
    <t>Nand Kishore Rai/SF0097965</t>
  </si>
  <si>
    <t>Vipin yadav/SF0071928</t>
  </si>
  <si>
    <t>Completed-Report Submitted</t>
  </si>
  <si>
    <t>Suspended-Not Working</t>
  </si>
  <si>
    <t xml:space="preserve">As per the Branch Manager's statement, there was a cash shortage amount of Rs. 87,350/- on 1st August 2025. On that day, the branch key holders were LO Ajay Kumar Gautam (SF0078864) and LO Jitendra Bharti (SF0078498), and the Branch Manager was also present at the branch during that time. According to HRMS records, the Branch Manager was working at the branch from 1st August to 5th August 2025. However, as per the Branch Manager's own statement, he was on leave on 5th August 2025.
</t>
  </si>
  <si>
    <t>No Action Taken</t>
  </si>
  <si>
    <t>Pintu Patel/SF0093701</t>
  </si>
  <si>
    <t xml:space="preserve">During visit of Khadda branch amount of Rs.87350/- is short in branch. On 01-Aug-2025 the branch key holders were LO Ajay Kumar Gautam (SF0078864) and LO Jitendra Bharti (SF0078498), and the Branch Manager was also present at the branch during that time. According to HRMS records, the Branch Manager was working at the branch from 1st August to 5th August 2025. However, as per the Branch Manager's own statement, he was on leave on 5th August 2025.Therefore, as per policy, this complaint should be filed in the names of the key holder and the Branch Manager (BM).
LO Ajay Kumar Gautam (SF0078864) :
Total fraud amount  Rs.29,116/-
Total Pending amount Rs. 29,116/-
</t>
  </si>
  <si>
    <t>Amount of Rs.87350/- is short in branch.
Complaint already logged
LO Ajay Kumar Gautam/SF0078864, Rs.29,116/-, FN25-26-01813
LO Jitendra Bharati/SF0078498, Rs.29116/-, FN25-26-01814
BM Santosh Srivastav/SF0098220, Rs.29,118/-, FN25-26-01815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</si>
</sst>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Khadda</v>
      </c>
      <c r="D5" s="63" t="str">
        <f>IF('Physical Cash at Safe'!D28="Yes", 'Physical Cash at Safe'!A4, 'Borrower Wise Details'!C5)</f>
        <v>UP3543</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45875</v>
      </c>
      <c r="H5" s="107" t="s">
        <v>266</v>
      </c>
      <c r="I5" s="61">
        <v>45883</v>
      </c>
      <c r="J5" s="74" t="str">
        <f>IF('Physical Cash at Safe'!D28="Yes",'Physical Cash at Safe'!E28,IF('Borrower Wise Details'!D5&lt;&gt;"",'Borrower Wise Details'!D5,""))</f>
        <v>FN25-26-01813</v>
      </c>
      <c r="K5" s="81">
        <v>0</v>
      </c>
      <c r="L5" s="82">
        <v>29116</v>
      </c>
      <c r="M5" s="82">
        <v>0</v>
      </c>
      <c r="N5" s="82" t="s">
        <v>274</v>
      </c>
      <c r="O5" s="82" t="s">
        <v>267</v>
      </c>
      <c r="P5" s="82" t="s">
        <v>268</v>
      </c>
      <c r="Q5" s="82" t="s">
        <v>269</v>
      </c>
      <c r="R5" s="75" t="str">
        <f>IF('Physical Cash at Safe'!$D$28="Yes", 'Physical Cash at Safe'!$A$28, IF('Borrower Wise Details'!F5&lt;&gt;"", 'Borrower Wise Details'!F5, ""))</f>
        <v>Ajay Kumar Gautam</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SF0078864</v>
      </c>
      <c r="U5" s="77" t="s">
        <v>271</v>
      </c>
      <c r="V5" s="61">
        <v>45887</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270</v>
      </c>
      <c r="Z5" s="61">
        <v>45887</v>
      </c>
      <c r="AA5" s="61">
        <v>45899</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29116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29116</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45901</v>
      </c>
      <c r="AH5" s="70" t="s">
        <v>275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Khadda</v>
      </c>
      <c r="C5" s="50" t="str">
        <f>IF('Fraud Investigation Report'!D5="", "", 'Fraud Investigation Report'!D5)</f>
        <v>UP3543</v>
      </c>
      <c r="D5" s="68" t="str">
        <f>IF(OR('Fraud Investigation Report'!R5="", 'Fraud Investigation Report'!R5=0), "", 'Fraud Investigation Report'!R5)</f>
        <v>Ajay Kumar Gautam</v>
      </c>
      <c r="E5" s="68" t="str">
        <f>IF(OR('Fraud Investigation Report'!T5="", 'Fraud Investigation Report'!T5=0), "", 'Fraud Investigation Report'!T5)</f>
        <v>SF0078864</v>
      </c>
      <c r="F5" s="68" t="str">
        <f>IF(OR('Fraud Investigation Report'!S5="", 'Fraud Investigation Report'!S5=0), "", 'Fraud Investigation Report'!S5)</f>
        <v>Credit Assistant</v>
      </c>
      <c r="G5" s="50" t="str">
        <f>IF('Fraud Investigation Report'!J5="", "", 'Fraud Investigation Report'!J5)</f>
        <v>FN25-26-01813</v>
      </c>
      <c r="H5" s="69">
        <f>IF(OR(ISNUMBER(SEARCH("Safe Locker Cash Siphoned Off",'Fraud Investigation Report'!W5)), ISNUMBER(SEARCH("Safe Locker Cash Siphoned Off",'Fraud Investigation Report'!X5))), 'Physical Cash at Safe'!$A$30, "")</f>
        <v>29116</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29116</v>
      </c>
      <c r="O5" s="69">
        <f>IF('Fraud Investigation Report'!AD5="", "", 'Fraud Investigation Report'!AD5)</f>
        <v>0</v>
      </c>
      <c r="P5" s="126">
        <f>IF(AND(N5="", O5=""), "", IF(O5="", N5, N5 - IF(ISNUMBER(O5), O5, 0)))</f>
        <v>29116</v>
      </c>
      <c r="Q5" s="49" t="s">
        <v>246</v>
      </c>
      <c r="R5" s="84" t="s">
        <v>273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24" sqref="B24:E2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247</v>
      </c>
      <c r="B4" s="41" t="s">
        <v>248</v>
      </c>
      <c r="C4" s="41" t="s">
        <v>249</v>
      </c>
      <c r="D4" s="41" t="s">
        <v>250</v>
      </c>
      <c r="E4" s="41" t="s">
        <v>251</v>
      </c>
    </row>
    <row r="5" spans="1:5" ht="35.25" customHeight="1" x14ac:dyDescent="0.35">
      <c r="A5" s="17" t="s">
        <v>5</v>
      </c>
      <c r="B5" s="17" t="s">
        <v>99</v>
      </c>
      <c r="C5" s="17" t="s">
        <v>216</v>
      </c>
      <c r="D5" s="17" t="s">
        <v>100</v>
      </c>
      <c r="E5" s="17" t="s">
        <v>69</v>
      </c>
    </row>
    <row r="6" spans="1:5" ht="25.5" customHeight="1" x14ac:dyDescent="0.35">
      <c r="A6" s="42" t="s">
        <v>252</v>
      </c>
      <c r="B6" s="18">
        <v>45887</v>
      </c>
      <c r="C6" s="18">
        <v>45886</v>
      </c>
      <c r="D6" s="18">
        <v>45887</v>
      </c>
      <c r="E6" s="19">
        <v>0.76180555555555551</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276</v>
      </c>
      <c r="C11" s="23">
        <f>B11*A11</f>
        <v>138000</v>
      </c>
      <c r="D11" s="25">
        <v>0</v>
      </c>
      <c r="E11" s="23">
        <f t="shared" ref="E11:E17" si="0">D11*A11</f>
        <v>0</v>
      </c>
    </row>
    <row r="12" spans="1:5" ht="14.5" x14ac:dyDescent="0.35">
      <c r="A12" s="24">
        <v>200</v>
      </c>
      <c r="B12" s="25">
        <v>82</v>
      </c>
      <c r="C12" s="23">
        <f>B12*A12</f>
        <v>16400</v>
      </c>
      <c r="D12" s="25">
        <v>0</v>
      </c>
      <c r="E12" s="23">
        <f t="shared" si="0"/>
        <v>0</v>
      </c>
    </row>
    <row r="13" spans="1:5" ht="14.5" x14ac:dyDescent="0.35">
      <c r="A13" s="24">
        <v>100</v>
      </c>
      <c r="B13" s="25">
        <v>157</v>
      </c>
      <c r="C13" s="23">
        <f t="shared" ref="C13:C17" si="1">B13*A13</f>
        <v>15700</v>
      </c>
      <c r="D13" s="25">
        <v>0</v>
      </c>
      <c r="E13" s="23">
        <f t="shared" si="0"/>
        <v>0</v>
      </c>
    </row>
    <row r="14" spans="1:5" ht="14.5" x14ac:dyDescent="0.35">
      <c r="A14" s="24">
        <v>50</v>
      </c>
      <c r="B14" s="25">
        <v>80</v>
      </c>
      <c r="C14" s="23">
        <f t="shared" si="1"/>
        <v>4000</v>
      </c>
      <c r="D14" s="25">
        <v>0</v>
      </c>
      <c r="E14" s="23">
        <f t="shared" si="0"/>
        <v>0</v>
      </c>
    </row>
    <row r="15" spans="1:5" ht="14.5" x14ac:dyDescent="0.35">
      <c r="A15" s="24">
        <v>20</v>
      </c>
      <c r="B15" s="25">
        <v>50</v>
      </c>
      <c r="C15" s="23">
        <f t="shared" si="1"/>
        <v>1000</v>
      </c>
      <c r="D15" s="25">
        <v>0</v>
      </c>
      <c r="E15" s="23">
        <f t="shared" si="0"/>
        <v>0</v>
      </c>
    </row>
    <row r="16" spans="1:5" ht="14.5" x14ac:dyDescent="0.35">
      <c r="A16" s="24">
        <v>10</v>
      </c>
      <c r="B16" s="25">
        <v>111</v>
      </c>
      <c r="C16" s="23">
        <f t="shared" si="1"/>
        <v>1110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9</v>
      </c>
      <c r="C18" s="23">
        <f>B18</f>
        <v>9</v>
      </c>
      <c r="D18" s="27">
        <v>0</v>
      </c>
      <c r="E18" s="28">
        <f>D18</f>
        <v>0</v>
      </c>
    </row>
    <row r="19" spans="1:5" ht="14.5" x14ac:dyDescent="0.35">
      <c r="A19" s="29"/>
      <c r="B19" s="30" t="s">
        <v>76</v>
      </c>
      <c r="C19" s="31">
        <f>SUM(C10:C18)</f>
        <v>176219</v>
      </c>
      <c r="D19" s="30" t="s">
        <v>76</v>
      </c>
      <c r="E19" s="31">
        <f>SUM(E10:E18)</f>
        <v>0</v>
      </c>
    </row>
    <row r="20" spans="1:5" ht="30" customHeight="1" x14ac:dyDescent="0.35">
      <c r="A20" s="143" t="s">
        <v>97</v>
      </c>
      <c r="B20" s="144"/>
      <c r="C20" s="32">
        <v>176219</v>
      </c>
      <c r="D20" s="33" t="s">
        <v>91</v>
      </c>
      <c r="E20" s="34">
        <v>0</v>
      </c>
    </row>
    <row r="21" spans="1:5" ht="30" customHeight="1" x14ac:dyDescent="0.35">
      <c r="A21" s="145" t="s">
        <v>88</v>
      </c>
      <c r="B21" s="146"/>
      <c r="C21" s="34">
        <v>8170</v>
      </c>
      <c r="D21" s="33" t="s">
        <v>89</v>
      </c>
      <c r="E21" s="34">
        <v>97039</v>
      </c>
    </row>
    <row r="22" spans="1:5" ht="30" customHeight="1" x14ac:dyDescent="0.35">
      <c r="A22" s="145" t="s">
        <v>77</v>
      </c>
      <c r="B22" s="146"/>
      <c r="C22" s="34">
        <v>0</v>
      </c>
      <c r="D22" s="35" t="s">
        <v>78</v>
      </c>
      <c r="E22" s="34" t="s">
        <v>199</v>
      </c>
    </row>
    <row r="23" spans="1:5" ht="30" customHeight="1" x14ac:dyDescent="0.35">
      <c r="A23" s="145" t="s">
        <v>79</v>
      </c>
      <c r="B23" s="146"/>
      <c r="C23" s="52">
        <f>(C19+C21)-(E20+E21)-E19</f>
        <v>87350</v>
      </c>
      <c r="D23" s="53" t="s">
        <v>215</v>
      </c>
      <c r="E23" s="34"/>
    </row>
    <row r="24" spans="1:5" ht="82.5" customHeight="1" x14ac:dyDescent="0.35">
      <c r="A24" s="33" t="s">
        <v>80</v>
      </c>
      <c r="B24" s="130" t="s">
        <v>276</v>
      </c>
      <c r="C24" s="130"/>
      <c r="D24" s="130"/>
      <c r="E24" s="130"/>
    </row>
    <row r="25" spans="1:5" ht="57.75" customHeight="1" x14ac:dyDescent="0.35">
      <c r="A25" s="36" t="s">
        <v>81</v>
      </c>
      <c r="B25" s="152" t="s">
        <v>272</v>
      </c>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t="s">
        <v>263</v>
      </c>
      <c r="B28" s="41" t="s">
        <v>264</v>
      </c>
      <c r="C28" s="43" t="s">
        <v>262</v>
      </c>
      <c r="D28" s="43" t="s">
        <v>244</v>
      </c>
      <c r="E28" s="79" t="s">
        <v>265</v>
      </c>
    </row>
    <row r="29" spans="1:5" ht="30" customHeight="1" x14ac:dyDescent="0.35">
      <c r="A29" s="72" t="s">
        <v>188</v>
      </c>
      <c r="B29" s="73" t="s">
        <v>187</v>
      </c>
      <c r="C29" s="72" t="s">
        <v>217</v>
      </c>
      <c r="D29" s="155" t="s">
        <v>218</v>
      </c>
      <c r="E29" s="156"/>
    </row>
    <row r="30" spans="1:5" ht="40" customHeight="1" x14ac:dyDescent="0.35">
      <c r="A30" s="127">
        <v>29116</v>
      </c>
      <c r="B30" s="127">
        <v>0</v>
      </c>
      <c r="C30" s="128">
        <f>A30-B30</f>
        <v>29116</v>
      </c>
      <c r="D30" s="158" t="s">
        <v>193</v>
      </c>
      <c r="E30" s="159"/>
    </row>
    <row r="31" spans="1:5" ht="15" customHeight="1" x14ac:dyDescent="0.35">
      <c r="A31" s="160"/>
      <c r="B31" s="161"/>
      <c r="C31" s="161"/>
      <c r="D31" s="161"/>
      <c r="E31" s="162"/>
    </row>
    <row r="32" spans="1:5" ht="24.75" customHeight="1" x14ac:dyDescent="0.35">
      <c r="A32" s="37" t="s">
        <v>219</v>
      </c>
      <c r="B32" s="38" t="s">
        <v>256</v>
      </c>
      <c r="C32" s="37" t="s">
        <v>82</v>
      </c>
      <c r="D32" s="153" t="s">
        <v>258</v>
      </c>
      <c r="E32" s="154"/>
    </row>
    <row r="33" spans="1:5" ht="18" customHeight="1" x14ac:dyDescent="0.35">
      <c r="A33" s="37" t="s">
        <v>83</v>
      </c>
      <c r="B33" s="106" t="s">
        <v>257</v>
      </c>
      <c r="C33" s="39" t="s">
        <v>84</v>
      </c>
      <c r="D33" s="147" t="s">
        <v>259</v>
      </c>
      <c r="E33" s="148"/>
    </row>
    <row r="34" spans="1:5" ht="26" x14ac:dyDescent="0.35">
      <c r="A34" s="39" t="s">
        <v>220</v>
      </c>
      <c r="B34" s="38" t="s">
        <v>253</v>
      </c>
      <c r="C34" s="39" t="s">
        <v>221</v>
      </c>
      <c r="D34" s="149" t="s">
        <v>260</v>
      </c>
      <c r="E34" s="150"/>
    </row>
    <row r="35" spans="1:5" ht="26" x14ac:dyDescent="0.35">
      <c r="A35" s="39" t="s">
        <v>222</v>
      </c>
      <c r="B35" s="38" t="s">
        <v>254</v>
      </c>
      <c r="C35" s="39" t="s">
        <v>224</v>
      </c>
      <c r="D35" s="149" t="s">
        <v>261</v>
      </c>
      <c r="E35" s="150"/>
    </row>
    <row r="36" spans="1:5" ht="25.5" customHeight="1" x14ac:dyDescent="0.35">
      <c r="A36" s="39" t="s">
        <v>223</v>
      </c>
      <c r="B36" s="38" t="s">
        <v>255</v>
      </c>
      <c r="C36" s="39" t="s">
        <v>225</v>
      </c>
      <c r="D36" s="151" t="s">
        <v>262</v>
      </c>
      <c r="E36" s="15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K5" sqref="K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G5" sqref="G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2025-09-01T14:38:32Z</dcterms:modified>
</cp:coreProperties>
</file>