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jaykumar_gour_spandanasphoorty_com/Documents/Desktop/Meerganj_Cash Closing_CLV/"/>
    </mc:Choice>
  </mc:AlternateContent>
  <xr:revisionPtr revIDLastSave="125" documentId="8_{3FBF647F-5D9F-4FEC-A389-4BF0F7D8376B}" xr6:coauthVersionLast="47" xr6:coauthVersionMax="47" xr10:uidLastSave="{C27B0DED-5C58-4FB5-A887-6E7A6BE69BE7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D5" i="7" l="1"/>
  <c r="C5" i="7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<sst xmlns="http://schemas.openxmlformats.org/spreadsheetml/2006/main" count="309" uniqueCount="278">
  <si>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</si>
  <si>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</si>
  <si>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</si>
  <si>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</si>
  <si>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</si>
  <si>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</si>
  <si>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</si>
  <si>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</si>
  <si>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</si>
  <si>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</si>
  <si>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</si>
  <si>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</si>
  <si>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</si>
  <si>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</si>
  <si>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</si>
  <si>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</si>
  <si>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</si>
  <si>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</si>
  <si>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</si>
  <si>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</si>
  <si>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</si>
  <si>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</si>
  <si>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</si>
  <si>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</si>
  <si>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</si>
  <si>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</si>
  <si>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</si>
  <si>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</si>
  <si>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</si>
  <si>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</si>
  <si>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</si>
  <si>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</si>
  <si>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</si>
  <si>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</si>
  <si>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</si>
  <si>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</si>
  <si>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</si>
  <si>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</si>
  <si>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</si>
  <si>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</si>
  <si>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</si>
  <si>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</si>
  <si>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</si>
  <si>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</si>
  <si>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</si>
  <si>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</si>
  <si>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</si>
  <si>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</si>
  <si>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</si>
  <si>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</si>
  <si>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</si>
  <si>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</si>
  <si>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</si>
  <si>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</si>
  <si>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</si>
  <si>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</si>
  <si>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</si>
  <si>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</si>
  <si>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</si>
  <si>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</si>
  <si>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</si>
  <si>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</si>
  <si>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</si>
  <si>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</si>
  <si>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</si>
  <si>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</si>
  <si>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</si>
  <si>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</si>
  <si>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</si>
  <si>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</si>
  <si>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</si>
  <si>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</si>
  <si>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</si>
  <si>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</si>
  <si>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</si>
  <si>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</si>
  <si>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</si>
  <si>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</si>
  <si>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</si>
  <si>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</si>
  <si>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</si>
  <si>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</si>
  <si>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</si>
  <si>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</si>
  <si>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</si>
  <si>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</si>
  <si>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</si>
  <si>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</si>
  <si>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</si>
  <si>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</si>
  <si>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</si>
  <si>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</si>
  <si>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</si>
  <si>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</si>
  <si>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</si>
  <si>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</si>
  <si>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</si>
  <si>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</si>
  <si>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</si>
  <si>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</si>
  <si>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</si>
  <si>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</si>
  <si>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</si>
  <si>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</si>
  <si>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</si>
  <si>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</si>
  <si>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</si>
  <si>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</si>
  <si>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</si>
  <si>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</si>
  <si>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</si>
  <si>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</si>
  <si>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</si>
  <si>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</si>
  <si>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</si>
  <si>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</si>
  <si>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</si>
  <si>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</si>
  <si>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</si>
  <si>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</si>
  <si>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</si>
  <si>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</si>
  <si>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</si>
  <si>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</si>
  <si>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</si>
  <si>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</si>
  <si>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</si>
  <si>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</si>
  <si>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</si>
  <si>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</si>
  <si>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</si>
  <si>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</si>
  <si>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</si>
  <si>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</si>
  <si>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</si>
  <si>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</si>
  <si>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</si>
  <si>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</si>
  <si>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</si>
  <si>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</si>
  <si>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</si>
  <si>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</si>
  <si>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</si>
  <si>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</si>
  <si>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</si>
  <si>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</si>
  <si>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</si>
  <si>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</si>
  <si>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</si>
  <si>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</si>
  <si>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</si>
  <si>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</si>
  <si>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</si>
  <si>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</si>
  <si>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</si>
  <si>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</si>
  <si>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</si>
  <si>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</si>
  <si>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</si>
  <si>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</si>
  <si>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</si>
  <si>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</si>
  <si>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</si>
  <si>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</si>
  <si>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</si>
  <si>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</si>
  <si>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</si>
  <si>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</si>
  <si>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</si>
  <si>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</si>
  <si>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</si>
  <si>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</si>
  <si>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</si>
  <si>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</si>
  <si>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</si>
  <si>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</si>
  <si>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</si>
  <si>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</si>
  <si>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</si>
  <si>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</si>
  <si>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</si>
  <si>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</si>
  <si>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</si>
  <si>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</si>
  <si>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</si>
  <si>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</si>
  <si>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</si>
  <si>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</si>
  <si>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</si>
  <si>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</si>
  <si>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</si>
  <si>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</si>
  <si>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</si>
  <si>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</si>
  <si>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</si>
  <si>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</si>
  <si>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</si>
  <si>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</si>
  <si>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</si>
  <si>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</si>
  <si>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</si>
  <si>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</si>
  <si>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</si>
  <si>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</si>
  <si>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</si>
  <si>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</si>
  <si>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</si>
  <si>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</si>
  <si>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</si>
  <si>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</si>
  <si>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</si>
  <si>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</si>
  <si>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</si>
  <si>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</si>
  <si>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</si>
  <si>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</si>
  <si>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</si>
  <si>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</si>
  <si>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</si>
  <si>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</si>
  <si>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</si>
  <si>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</si>
  <si>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</si>
  <si>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</si>
  <si>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</si>
  <si>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</si>
  <si>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</si>
  <si>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</si>
  <si>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</si>
  <si>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</si>
  <si>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</si>
  <si>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</si>
  <si>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</si>
  <si>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</si>
  <si>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</si>
  <si>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</si>
  <si>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</si>
  <si>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</si>
  <si>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</si>
  <si>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</si>
  <si>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</si>
  <si>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</si>
  <si>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</si>
  <si>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</si>
  <si>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</si>
  <si>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</si>
  <si>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</si>
  <si>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UP3445</t>
  </si>
  <si>
    <t>Loan Officer</t>
  </si>
  <si>
    <t>According to BM (Shailendra/SF0098166), cash of Rs 70,980 was embezzled by LO-Nitin Pathak/SF0074652 and LO-Mukesh Kumar/SF0073689, as both of them after making the entry and autheticate it left the branch on June 12, 2025 without informing anyone and did not return.</t>
  </si>
  <si>
    <t>Dual Staff</t>
  </si>
  <si>
    <t>473363 G1</t>
  </si>
  <si>
    <t>Shailendra Chaudhary</t>
  </si>
  <si>
    <t>SF0098166</t>
  </si>
  <si>
    <t>Branch Manager</t>
  </si>
  <si>
    <t xml:space="preserve">Available &amp; Updated </t>
  </si>
  <si>
    <t>473363 G2</t>
  </si>
  <si>
    <t>Mumtaj Mohammad</t>
  </si>
  <si>
    <t>SF0097765</t>
  </si>
  <si>
    <t>Branch Quality Manager</t>
  </si>
  <si>
    <t>Uttar Pradesh</t>
  </si>
  <si>
    <t>Meerganj</t>
  </si>
  <si>
    <t>Shahjahanpur</t>
  </si>
  <si>
    <t>Bareilly</t>
  </si>
  <si>
    <t>Lucknow</t>
  </si>
  <si>
    <t xml:space="preserve">During physical cash verification Rs.70,980/- found short in locker.
And we have considered Rs. 6040 as petty cash because the branch team mistakenly entered Rs. 4120 in the account of premwati/358791952 on 14-Jul-25 and Rs. 1920 in the account of Farzana/356388042 on 08-Jul-25 for which he also mailed his senior on the same date but it has not been rectified yet. </t>
  </si>
  <si>
    <t>No Action Taken</t>
  </si>
  <si>
    <t>Business</t>
  </si>
  <si>
    <t>Satyam Kumar Dixit/SF0077630</t>
  </si>
  <si>
    <t>Anurag Singh/SF0088798</t>
  </si>
  <si>
    <t>Santosh kumar Awasthi/SF0071931</t>
  </si>
  <si>
    <t>Vipin Yadav/SF0071928</t>
  </si>
  <si>
    <t>FN25-26-01923</t>
  </si>
  <si>
    <t>Mukesh Kumar</t>
  </si>
  <si>
    <t>SF0073689</t>
  </si>
  <si>
    <t>Completed-Report Submitted</t>
  </si>
  <si>
    <t>During the investigation, it has observed that LO- Mukesh Kumar/SF0073689 embezzled the cash closing amount of Rs. 35,490/-.
Currently the staff Mukesh Kumar/SF0073689 has terminated on 27-Jun-2025</t>
  </si>
  <si>
    <t>Terminated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</si>
</sst>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UP3445</v>
      </c>
      <c r="D5" s="63" t="str">
        <f>IF('Physical Cash at Safe'!D28="Yes", 'Physical Cash at Safe'!B4, 'Borrower Wise Details'!C5)</f>
        <v>Meerganj</v>
      </c>
      <c r="E5" s="63" t="str">
        <f>IF(D5="", "", IF(ISBLANK('Loan Outstanding Report'!C5), IF('Physical Cash at Safe'!D28="Yes", 'Physical Cash at Safe'!A6, ""), 'Loan Outstanding Report'!C5))</f>
        <v>Uttar Pradesh</v>
      </c>
      <c r="F5" s="63" t="str">
        <f>IF(D5="", "", IF(ISBLANK('Loan Outstanding Report'!D5), IF('Physical Cash at Safe'!D28="Yes", 'Physical Cash at Safe'!E4, ""), 'Loan Outstanding Report'!D5))</f>
        <v>Lucknow</v>
      </c>
      <c r="G5" s="61">
        <v>45821</v>
      </c>
      <c r="H5" s="107" t="s">
        <v>267</v>
      </c>
      <c r="I5" s="61">
        <v>45891</v>
      </c>
      <c r="J5" s="74" t="str">
        <f>IF('Physical Cash at Safe'!D28="Yes",'Physical Cash at Safe'!E28,IF('Borrower Wise Details'!D5&lt;&gt;"",'Borrower Wise Details'!D5,""))</f>
        <v>FN25-26-01923</v>
      </c>
      <c r="K5" s="81">
        <v>0</v>
      </c>
      <c r="L5" s="82">
        <v>35490</v>
      </c>
      <c r="M5" s="82">
        <v>0</v>
      </c>
      <c r="N5" s="82" t="s">
        <v>268</v>
      </c>
      <c r="O5" s="82" t="s">
        <v>269</v>
      </c>
      <c r="P5" s="82" t="s">
        <v>270</v>
      </c>
      <c r="Q5" s="82" t="s">
        <v>271</v>
      </c>
      <c r="R5" s="75" t="str">
        <f>IF('Physical Cash at Safe'!$D$28="Yes", 'Physical Cash at Safe'!$A$28, IF('Borrower Wise Details'!F5&lt;&gt;"", 'Borrower Wise Details'!F5, ""))</f>
        <v>Mukesh Kumar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SF0073689</v>
      </c>
      <c r="U5" s="77" t="s">
        <v>277</v>
      </c>
      <c r="V5" s="61">
        <v>45835</v>
      </c>
      <c r="W5" s="109" t="str">
        <f>IF('Physical Cash at Safe'!$D$28="Yes",
    "Safe Locker Cash Siphoned Off",
    IF('Borrower Wise Details'!$P$5&lt;&gt;"",'Borrower Wise Details'!$P$5,"")
)</f>
        <v>Safe Locker Cash Siphoned Off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275</v>
      </c>
      <c r="Z5" s="61">
        <v>45897</v>
      </c>
      <c r="AA5" s="61">
        <v>45908</v>
      </c>
      <c r="AB5" s="94" t="str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/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35490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35490</v>
      </c>
      <c r="AF5" s="62" t="str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/>
      </c>
      <c r="AG5" s="61">
        <v>45909</v>
      </c>
      <c r="AH5" s="70" t="s">
        <v>276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6" t="s">
        <v>87</v>
      </c>
      <c r="I3" s="136"/>
      <c r="J3" s="136"/>
      <c r="K3" s="136"/>
      <c r="L3" s="136"/>
      <c r="M3" s="136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UP3445</v>
      </c>
      <c r="C5" s="50" t="str">
        <f>IF('Fraud Investigation Report'!D5="", "", 'Fraud Investigation Report'!D5)</f>
        <v>Meerganj</v>
      </c>
      <c r="D5" s="68" t="str">
        <f>IF(OR('Fraud Investigation Report'!R5="", 'Fraud Investigation Report'!R5=0), "", 'Fraud Investigation Report'!R5)</f>
        <v>Mukesh Kumar</v>
      </c>
      <c r="E5" s="68" t="str">
        <f>IF(OR('Fraud Investigation Report'!T5="", 'Fraud Investigation Report'!T5=0), "", 'Fraud Investigation Report'!T5)</f>
        <v>SF0073689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FN25-26-01923</v>
      </c>
      <c r="H5" s="69">
        <f>IF(OR(ISNUMBER(SEARCH("Safe Locker Cash Siphoned Off",'Fraud Investigation Report'!W5)), ISNUMBER(SEARCH("Safe Locker Cash Siphoned Off",'Fraud Investigation Report'!X5))), 'Physical Cash at Safe'!$A$30, "")</f>
        <v>35490</v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35490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35490</v>
      </c>
      <c r="Q5" s="49" t="s">
        <v>246</v>
      </c>
      <c r="R5" s="84" t="s">
        <v>266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8" t="s">
        <v>2</v>
      </c>
      <c r="B1" s="139"/>
      <c r="C1" s="139"/>
      <c r="D1" s="139"/>
      <c r="E1" s="140"/>
    </row>
    <row r="2" spans="1:5" ht="18.5" x14ac:dyDescent="0.45">
      <c r="A2" s="14"/>
      <c r="B2" s="141" t="s">
        <v>3</v>
      </c>
      <c r="C2" s="141"/>
      <c r="D2" s="141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247</v>
      </c>
      <c r="B4" s="41" t="s">
        <v>261</v>
      </c>
      <c r="C4" s="41" t="s">
        <v>262</v>
      </c>
      <c r="D4" s="41" t="s">
        <v>263</v>
      </c>
      <c r="E4" s="41" t="s">
        <v>264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260</v>
      </c>
      <c r="B6" s="18">
        <v>45897</v>
      </c>
      <c r="C6" s="18">
        <v>45896</v>
      </c>
      <c r="D6" s="18">
        <v>45897</v>
      </c>
      <c r="E6" s="19">
        <v>0.39583333333333331</v>
      </c>
    </row>
    <row r="7" spans="1:5" ht="15.5" x14ac:dyDescent="0.35">
      <c r="A7" s="142" t="s">
        <v>70</v>
      </c>
      <c r="B7" s="143"/>
      <c r="C7" s="143"/>
      <c r="D7" s="143"/>
      <c r="E7" s="143"/>
    </row>
    <row r="8" spans="1:5" ht="15" customHeight="1" x14ac:dyDescent="0.35">
      <c r="A8" s="144" t="s">
        <v>71</v>
      </c>
      <c r="B8" s="146" t="s">
        <v>92</v>
      </c>
      <c r="C8" s="147"/>
      <c r="D8" s="148" t="s">
        <v>72</v>
      </c>
      <c r="E8" s="149"/>
    </row>
    <row r="9" spans="1:5" ht="14.5" x14ac:dyDescent="0.35">
      <c r="A9" s="14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158</v>
      </c>
      <c r="C11" s="23">
        <f>B11*A11</f>
        <v>79000</v>
      </c>
      <c r="D11" s="25">
        <v>158</v>
      </c>
      <c r="E11" s="23">
        <f t="shared" ref="E11:E17" si="0">D11*A11</f>
        <v>79000</v>
      </c>
    </row>
    <row r="12" spans="1:5" ht="14.5" x14ac:dyDescent="0.35">
      <c r="A12" s="24">
        <v>200</v>
      </c>
      <c r="B12" s="25">
        <v>140</v>
      </c>
      <c r="C12" s="23">
        <f>B12*A12</f>
        <v>28000</v>
      </c>
      <c r="D12" s="25">
        <v>140</v>
      </c>
      <c r="E12" s="23">
        <f t="shared" si="0"/>
        <v>28000</v>
      </c>
    </row>
    <row r="13" spans="1:5" ht="14.5" x14ac:dyDescent="0.35">
      <c r="A13" s="24">
        <v>100</v>
      </c>
      <c r="B13" s="25">
        <v>194</v>
      </c>
      <c r="C13" s="23">
        <f t="shared" ref="C13:C17" si="1">B13*A13</f>
        <v>19400</v>
      </c>
      <c r="D13" s="25">
        <v>194</v>
      </c>
      <c r="E13" s="23">
        <f t="shared" si="0"/>
        <v>19400</v>
      </c>
    </row>
    <row r="14" spans="1:5" ht="14.5" x14ac:dyDescent="0.35">
      <c r="A14" s="24">
        <v>50</v>
      </c>
      <c r="B14" s="25">
        <v>19</v>
      </c>
      <c r="C14" s="23">
        <f t="shared" si="1"/>
        <v>950</v>
      </c>
      <c r="D14" s="25">
        <v>19</v>
      </c>
      <c r="E14" s="23">
        <f t="shared" si="0"/>
        <v>950</v>
      </c>
    </row>
    <row r="15" spans="1:5" ht="14.5" x14ac:dyDescent="0.35">
      <c r="A15" s="24">
        <v>20</v>
      </c>
      <c r="B15" s="25">
        <v>68</v>
      </c>
      <c r="C15" s="23">
        <f t="shared" si="1"/>
        <v>1360</v>
      </c>
      <c r="D15" s="25">
        <v>68</v>
      </c>
      <c r="E15" s="23">
        <f t="shared" si="0"/>
        <v>1360</v>
      </c>
    </row>
    <row r="16" spans="1:5" ht="14.5" x14ac:dyDescent="0.35">
      <c r="A16" s="24">
        <v>10</v>
      </c>
      <c r="B16" s="25">
        <v>60</v>
      </c>
      <c r="C16" s="23">
        <f t="shared" si="1"/>
        <v>600</v>
      </c>
      <c r="D16" s="25">
        <v>57</v>
      </c>
      <c r="E16" s="23">
        <f t="shared" si="0"/>
        <v>570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77024</v>
      </c>
      <c r="C18" s="23">
        <f>B18</f>
        <v>77024</v>
      </c>
      <c r="D18" s="27">
        <v>34</v>
      </c>
      <c r="E18" s="28">
        <f>D18</f>
        <v>34</v>
      </c>
    </row>
    <row r="19" spans="1:5" ht="14.5" x14ac:dyDescent="0.35">
      <c r="A19" s="29"/>
      <c r="B19" s="30" t="s">
        <v>76</v>
      </c>
      <c r="C19" s="31">
        <f>SUM(C10:C18)</f>
        <v>206334</v>
      </c>
      <c r="D19" s="30" t="s">
        <v>76</v>
      </c>
      <c r="E19" s="31">
        <f>SUM(E10:E18)</f>
        <v>129314</v>
      </c>
    </row>
    <row r="20" spans="1:5" ht="30" customHeight="1" x14ac:dyDescent="0.35">
      <c r="A20" s="150" t="s">
        <v>97</v>
      </c>
      <c r="B20" s="151"/>
      <c r="C20" s="32">
        <v>129314</v>
      </c>
      <c r="D20" s="33" t="s">
        <v>91</v>
      </c>
      <c r="E20" s="34">
        <v>6040</v>
      </c>
    </row>
    <row r="21" spans="1:5" ht="30" customHeight="1" x14ac:dyDescent="0.35">
      <c r="A21" s="152" t="s">
        <v>88</v>
      </c>
      <c r="B21" s="153"/>
      <c r="C21" s="34">
        <v>0</v>
      </c>
      <c r="D21" s="33" t="s">
        <v>89</v>
      </c>
      <c r="E21" s="34">
        <v>0</v>
      </c>
    </row>
    <row r="22" spans="1:5" ht="30" customHeight="1" x14ac:dyDescent="0.35">
      <c r="A22" s="152" t="s">
        <v>77</v>
      </c>
      <c r="B22" s="153"/>
      <c r="C22" s="34">
        <v>0</v>
      </c>
      <c r="D22" s="35" t="s">
        <v>78</v>
      </c>
      <c r="E22" s="34"/>
    </row>
    <row r="23" spans="1:5" ht="30" customHeight="1" x14ac:dyDescent="0.35">
      <c r="A23" s="152" t="s">
        <v>79</v>
      </c>
      <c r="B23" s="153"/>
      <c r="C23" s="52">
        <f>(C19+C21)-(E20+E21)-E19</f>
        <v>70980</v>
      </c>
      <c r="D23" s="53" t="s">
        <v>215</v>
      </c>
      <c r="E23" s="34">
        <v>0</v>
      </c>
    </row>
    <row r="24" spans="1:5" ht="82.5" customHeight="1" x14ac:dyDescent="0.35">
      <c r="A24" s="33" t="s">
        <v>80</v>
      </c>
      <c r="B24" s="137" t="s">
        <v>265</v>
      </c>
      <c r="C24" s="137"/>
      <c r="D24" s="137"/>
      <c r="E24" s="137"/>
    </row>
    <row r="25" spans="1:5" ht="57.75" customHeight="1" x14ac:dyDescent="0.35">
      <c r="A25" s="36" t="s">
        <v>81</v>
      </c>
      <c r="B25" s="154" t="s">
        <v>249</v>
      </c>
      <c r="C25" s="154"/>
      <c r="D25" s="154"/>
      <c r="E25" s="154"/>
    </row>
    <row r="26" spans="1:5" ht="20.149999999999999" customHeight="1" x14ac:dyDescent="0.35">
      <c r="A26" s="157" t="s">
        <v>189</v>
      </c>
      <c r="B26" s="157"/>
      <c r="C26" s="157"/>
      <c r="D26" s="157"/>
      <c r="E26" s="157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 t="s">
        <v>273</v>
      </c>
      <c r="B28" s="41" t="s">
        <v>274</v>
      </c>
      <c r="C28" s="43" t="s">
        <v>248</v>
      </c>
      <c r="D28" s="43" t="s">
        <v>244</v>
      </c>
      <c r="E28" s="79" t="s">
        <v>272</v>
      </c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55" t="s">
        <v>218</v>
      </c>
      <c r="E29" s="156"/>
    </row>
    <row r="30" spans="1:5" ht="40" customHeight="1" x14ac:dyDescent="0.35">
      <c r="A30" s="128">
        <v>35490</v>
      </c>
      <c r="B30" s="128">
        <v>0</v>
      </c>
      <c r="C30" s="129">
        <f>IF(AND(A30="",B30=""),"",A30-B30)</f>
        <v>35490</v>
      </c>
      <c r="D30" s="158" t="s">
        <v>191</v>
      </c>
      <c r="E30" s="159"/>
    </row>
    <row r="31" spans="1:5" ht="15" customHeight="1" x14ac:dyDescent="0.35">
      <c r="A31" s="160"/>
      <c r="B31" s="161"/>
      <c r="C31" s="161"/>
      <c r="D31" s="161"/>
      <c r="E31" s="162"/>
    </row>
    <row r="32" spans="1:5" ht="24.75" customHeight="1" x14ac:dyDescent="0.35">
      <c r="A32" s="37" t="s">
        <v>219</v>
      </c>
      <c r="B32" s="38" t="s">
        <v>250</v>
      </c>
      <c r="C32" s="37" t="s">
        <v>82</v>
      </c>
      <c r="D32" s="134" t="s">
        <v>255</v>
      </c>
      <c r="E32" s="135"/>
    </row>
    <row r="33" spans="1:5" ht="18" customHeight="1" x14ac:dyDescent="0.35">
      <c r="A33" s="37" t="s">
        <v>83</v>
      </c>
      <c r="B33" s="106" t="s">
        <v>251</v>
      </c>
      <c r="C33" s="39" t="s">
        <v>84</v>
      </c>
      <c r="D33" s="130" t="s">
        <v>256</v>
      </c>
      <c r="E33" s="131"/>
    </row>
    <row r="34" spans="1:5" ht="26" x14ac:dyDescent="0.35">
      <c r="A34" s="39" t="s">
        <v>220</v>
      </c>
      <c r="B34" s="38" t="s">
        <v>252</v>
      </c>
      <c r="C34" s="39" t="s">
        <v>221</v>
      </c>
      <c r="D34" s="132" t="s">
        <v>257</v>
      </c>
      <c r="E34" s="133"/>
    </row>
    <row r="35" spans="1:5" ht="26" x14ac:dyDescent="0.35">
      <c r="A35" s="39" t="s">
        <v>222</v>
      </c>
      <c r="B35" s="38" t="s">
        <v>253</v>
      </c>
      <c r="C35" s="39" t="s">
        <v>224</v>
      </c>
      <c r="D35" s="132" t="s">
        <v>258</v>
      </c>
      <c r="E35" s="133"/>
    </row>
    <row r="36" spans="1:5" ht="25.5" customHeight="1" x14ac:dyDescent="0.35">
      <c r="A36" s="39" t="s">
        <v>223</v>
      </c>
      <c r="B36" s="38" t="s">
        <v>254</v>
      </c>
      <c r="C36" s="39" t="s">
        <v>225</v>
      </c>
      <c r="D36" s="132" t="s">
        <v>259</v>
      </c>
      <c r="E36" s="133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16">
    <mergeCell ref="B25:E25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B5" sqref="B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/>
      </c>
      <c r="C5" s="119" t="str">
        <f>IF('Loan Outstanding Report'!$H$5="", "", 'Loan Outstanding Report'!$H$5)</f>
        <v/>
      </c>
      <c r="D5" s="41"/>
      <c r="E5" s="65"/>
      <c r="F5" s="38"/>
      <c r="G5" s="49"/>
      <c r="H5" s="49"/>
      <c r="I5" s="120"/>
      <c r="J5" s="120"/>
      <c r="K5" s="120"/>
      <c r="L5" s="11"/>
      <c r="M5" s="65"/>
      <c r="N5" s="124"/>
      <c r="O5" s="124"/>
      <c r="P5" s="121"/>
      <c r="Q5" s="80"/>
      <c r="R5" s="124"/>
      <c r="S5" s="124"/>
      <c r="T5" s="124"/>
      <c r="U5" s="125" t="str">
        <f t="shared" ref="U5" si="0">IF(AND(ISBLANK(R5),ISBLANK(S5),ISBLANK(T5)),"",R5-(S5+T5))</f>
        <v/>
      </c>
      <c r="V5" s="117"/>
      <c r="W5" s="122"/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Q5" activePane="bottomRight" state="frozen"/>
      <selection pane="topRight" activeCell="Q1" sqref="Q1"/>
      <selection pane="bottomLeft" activeCell="A5" sqref="A5"/>
      <selection pane="bottomRight" activeCell="A4" sqref="A4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/>
      <c r="C5" s="38"/>
      <c r="D5" s="38"/>
      <c r="E5" s="38"/>
      <c r="F5" s="38"/>
      <c r="G5" s="84"/>
      <c r="H5" s="38"/>
      <c r="I5" s="84"/>
      <c r="J5" s="38"/>
      <c r="K5" s="84"/>
      <c r="L5" s="84"/>
      <c r="M5" s="38"/>
      <c r="N5" s="84"/>
      <c r="O5" s="84"/>
      <c r="P5" s="84"/>
      <c r="Q5" s="38"/>
      <c r="R5" s="38"/>
      <c r="S5" s="84"/>
      <c r="T5" s="84"/>
      <c r="U5" s="84"/>
      <c r="V5" s="84"/>
      <c r="W5" s="84"/>
      <c r="X5" s="38"/>
      <c r="Y5" s="84"/>
      <c r="Z5" s="38"/>
      <c r="AA5" s="108"/>
      <c r="AB5" s="84"/>
      <c r="AC5" s="108"/>
      <c r="AD5" s="84"/>
      <c r="AE5" s="84"/>
      <c r="AF5" s="84"/>
      <c r="AG5" s="108"/>
      <c r="AH5" s="84"/>
      <c r="AI5" s="108"/>
      <c r="AJ5" s="84"/>
      <c r="AK5" s="84"/>
      <c r="AL5" s="108"/>
      <c r="AM5" s="84"/>
      <c r="AN5" s="112"/>
      <c r="AO5" s="112"/>
      <c r="AP5" s="112"/>
      <c r="AQ5" s="112"/>
      <c r="AR5" s="112"/>
      <c r="AS5" s="112"/>
      <c r="AT5" s="112"/>
      <c r="AU5" s="112"/>
      <c r="AV5" s="84"/>
      <c r="AW5" s="84"/>
      <c r="AX5" s="84"/>
      <c r="AY5" s="108"/>
      <c r="AZ5" s="84"/>
      <c r="BA5" s="84"/>
      <c r="BB5" s="84"/>
      <c r="BC5" s="84"/>
      <c r="BD5" s="108"/>
      <c r="BE5" s="84"/>
      <c r="BF5" s="38"/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Jay Kumar Gour</cp:lastModifiedBy>
  <cp:lastPrinted>2025-05-06T06:37:39Z</cp:lastPrinted>
  <dcterms:created xsi:type="dcterms:W3CDTF">2023-04-07T11:05:50Z</dcterms:created>
  <dcterms:modified xsi:type="dcterms:W3CDTF">2025-09-09T10:16:10Z</dcterms:modified>
</cp:coreProperties>
</file>