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sending mail to complain team for complain number/BH-arwal Baliram CSS/"/>
    </mc:Choice>
  </mc:AlternateContent>
  <xr:revisionPtr revIDLastSave="106" documentId="13_ncr:1_{098C133E-2D51-47EF-8C29-F2571B111613}" xr6:coauthVersionLast="47" xr6:coauthVersionMax="47" xr10:uidLastSave="{D896116B-C5D1-4786-B0B6-53F6D0773F2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<sst xmlns="http://schemas.openxmlformats.org/spreadsheetml/2006/main" count="673" uniqueCount="361">
  <si>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</si>
  <si>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</si>
  <si>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</si>
  <si>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</si>
  <si>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</si>
  <si>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</si>
  <si>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</si>
  <si>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</si>
  <si>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</si>
  <si>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</si>
  <si>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</si>
  <si>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</si>
  <si>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</si>
  <si>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</si>
  <si>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</si>
  <si>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</si>
  <si>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</si>
  <si>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</si>
  <si>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</si>
  <si>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</si>
  <si>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</si>
  <si>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</si>
  <si>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</si>
  <si>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</si>
  <si>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</si>
  <si>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</si>
  <si>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</si>
  <si>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</si>
  <si>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</si>
  <si>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</si>
  <si>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</si>
  <si>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</si>
  <si>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</si>
  <si>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</si>
  <si>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</si>
  <si>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</si>
  <si>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</si>
  <si>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</si>
  <si>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</si>
  <si>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</si>
  <si>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</si>
  <si>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</si>
  <si>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</si>
  <si>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</si>
  <si>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</si>
  <si>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</si>
  <si>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</si>
  <si>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</si>
  <si>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</si>
  <si>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</si>
  <si>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</si>
  <si>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</si>
  <si>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</si>
  <si>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</si>
  <si>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</si>
  <si>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</si>
  <si>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</si>
  <si>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</si>
  <si>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</si>
  <si>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</si>
  <si>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</si>
  <si>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</si>
  <si>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</si>
  <si>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</si>
  <si>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</si>
  <si>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</si>
  <si>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</si>
  <si>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</si>
  <si>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</si>
  <si>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</si>
  <si>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</si>
  <si>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</si>
  <si>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</si>
  <si>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</si>
  <si>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</si>
  <si>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</si>
  <si>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</si>
  <si>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</si>
  <si>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</si>
  <si>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</si>
  <si>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</si>
  <si>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</si>
  <si>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</si>
  <si>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</si>
  <si>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</si>
  <si>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</si>
  <si>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</si>
  <si>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</si>
  <si>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</si>
  <si>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</si>
  <si>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</si>
  <si>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</si>
  <si>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</si>
  <si>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</si>
  <si>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</si>
  <si>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</si>
  <si>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</si>
  <si>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</si>
  <si>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</si>
  <si>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</si>
  <si>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</si>
  <si>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</si>
  <si>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</si>
  <si>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</si>
  <si>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</si>
  <si>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</si>
  <si>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</si>
  <si>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</si>
  <si>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</si>
  <si>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</si>
  <si>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</si>
  <si>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</si>
  <si>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</si>
  <si>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</si>
  <si>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</si>
  <si>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</si>
  <si>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</si>
  <si>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</si>
  <si>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</si>
  <si>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</si>
  <si>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</si>
  <si>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</si>
  <si>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</si>
  <si>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</si>
  <si>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</si>
  <si>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</si>
  <si>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</si>
  <si>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</si>
  <si>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</si>
  <si>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</si>
  <si>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</si>
  <si>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</si>
  <si>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</si>
  <si>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</si>
  <si>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</si>
  <si>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</si>
  <si>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</si>
  <si>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</si>
  <si>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</si>
  <si>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</si>
  <si>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</si>
  <si>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</si>
  <si>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</si>
  <si>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</si>
  <si>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</si>
  <si>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</si>
  <si>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</si>
  <si>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</si>
  <si>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</si>
  <si>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</si>
  <si>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</si>
  <si>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</si>
  <si>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</si>
  <si>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</si>
  <si>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</si>
  <si>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</si>
  <si>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</si>
  <si>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</si>
  <si>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</si>
  <si>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</si>
  <si>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</si>
  <si>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</si>
  <si>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</si>
  <si>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</si>
  <si>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</si>
  <si>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</si>
  <si>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</si>
  <si>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</si>
  <si>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</si>
  <si>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</si>
  <si>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</si>
  <si>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</si>
  <si>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</si>
  <si>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</si>
  <si>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</si>
  <si>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</si>
  <si>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</si>
  <si>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</si>
  <si>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</si>
  <si>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</si>
  <si>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</si>
  <si>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</si>
  <si>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</si>
  <si>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</si>
  <si>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</si>
  <si>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</si>
  <si>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</si>
  <si>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</si>
  <si>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</si>
  <si>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</si>
  <si>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</si>
  <si>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</si>
  <si>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</si>
  <si>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</si>
  <si>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</si>
  <si>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</si>
  <si>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</si>
  <si>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</si>
  <si>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</si>
  <si>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</si>
  <si>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</si>
  <si>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</si>
  <si>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</si>
  <si>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</si>
  <si>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</si>
  <si>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</si>
  <si>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</si>
  <si>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</si>
  <si>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</si>
  <si>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</si>
  <si>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</si>
  <si>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</si>
  <si>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</si>
  <si>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</si>
  <si>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</si>
  <si>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</si>
  <si>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</si>
  <si>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</si>
  <si>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</si>
  <si>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</si>
  <si>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</si>
  <si>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</si>
  <si>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</si>
  <si>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</si>
  <si>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</si>
  <si>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</si>
  <si>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</si>
  <si>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</si>
  <si>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</si>
  <si>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</si>
  <si>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</si>
  <si>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</si>
  <si>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</si>
  <si>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</si>
  <si>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</si>
  <si>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</si>
  <si>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</si>
  <si>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</si>
  <si>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</si>
  <si>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</si>
  <si>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</si>
  <si>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</si>
  <si>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</si>
  <si>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</si>
  <si>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</si>
  <si>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Report generation date &amp; time: Friday, August 29, 2025 11:34 AM</t>
  </si>
  <si>
    <t>Loan Outstanding Report Detailed as on 29-Aug-2025</t>
  </si>
  <si>
    <t>North</t>
  </si>
  <si>
    <t>Bihar-2</t>
  </si>
  <si>
    <t>Patna</t>
  </si>
  <si>
    <t>Masaurhi</t>
  </si>
  <si>
    <t>BH2685</t>
  </si>
  <si>
    <t>Arwal</t>
  </si>
  <si>
    <t>Kinjar</t>
  </si>
  <si>
    <t>SF0098440</t>
  </si>
  <si>
    <t>Manish Kumar</t>
  </si>
  <si>
    <t>440395</t>
  </si>
  <si>
    <t>886969</t>
  </si>
  <si>
    <t>Chetana</t>
  </si>
  <si>
    <t>SSF4327144</t>
  </si>
  <si>
    <t>GENERAL</t>
  </si>
  <si>
    <t>HINDU</t>
  </si>
  <si>
    <t>Agriculture &amp; Farming</t>
  </si>
  <si>
    <t>SUREBI KUMARI</t>
  </si>
  <si>
    <t>9708564783</t>
  </si>
  <si>
    <t>16-Aug-2023</t>
  </si>
  <si>
    <t>09</t>
  </si>
  <si>
    <t>1</t>
  </si>
  <si>
    <t>2.04 Yrs</t>
  </si>
  <si>
    <t>16 Aug 2023</t>
  </si>
  <si>
    <t>&gt; 2 to 4 Years</t>
  </si>
  <si>
    <t>09-Oct-2023</t>
  </si>
  <si>
    <t>09-May-2025</t>
  </si>
  <si>
    <t>Open</t>
  </si>
  <si>
    <t>Alok  Kumar/SF0075590</t>
  </si>
  <si>
    <t>Unnati</t>
  </si>
  <si>
    <t>09-Mar-2024</t>
  </si>
  <si>
    <t>0</t>
  </si>
  <si>
    <t>09-Apr-2024</t>
  </si>
  <si>
    <t>SID951373871351</t>
  </si>
  <si>
    <t>OBC</t>
  </si>
  <si>
    <t>SIMA DEVI</t>
  </si>
  <si>
    <t>14-Aug-2023</t>
  </si>
  <si>
    <t>3</t>
  </si>
  <si>
    <t>6.10 Yrs</t>
  </si>
  <si>
    <t>24 Jul 2019</t>
  </si>
  <si>
    <t>&gt; 6 to 10 Years</t>
  </si>
  <si>
    <t>09-Sep-2023</t>
  </si>
  <si>
    <t>09-Jun-2025</t>
  </si>
  <si>
    <t>CA</t>
  </si>
  <si>
    <t>Baliram kumar</t>
  </si>
  <si>
    <t>SF0076058</t>
  </si>
  <si>
    <t>On dated 10-06-25 EMI of Rs.8726 collected but not accounted in FIMO sign in loan card.
As per Borrower family member Advance Rs.7065 paid  upi in Apr'25 and Rs.9146 on 10/5/25 for two loan 352545587 and 355768237.
Borrower Written statement  provide me  during verification.</t>
  </si>
  <si>
    <t>On dated 13-04-25 Advance  Rs. 3971 member paid through UPI to LO's personal UPI account but he not accounted in FIMO.
On dated 16-04-25 Advancd Rs. 3094 member paid through UPI to LO's personal UPI account but he not accounted in FIMO.
As per Borrower family member Advance Rs.7065 paid  upi in Apr'25 and Rs.9146 on 10/5/25 for two loan 352545587 and 355768237.
Borrower Written statement  provide me  during verification.</t>
  </si>
  <si>
    <t>On dated 10-06-25 Advance Rs.9470 collected but not accounted in FIMO sign in loan card.
As per Borrower family member Advance Rs.9470 paid for loan 352508405 .
Borrower Written statement  provide me  during verification.</t>
  </si>
  <si>
    <t>Dual Staff</t>
  </si>
  <si>
    <t>Available &amp; Updated</t>
  </si>
  <si>
    <t>Uttam Kumar</t>
  </si>
  <si>
    <t>SF0074917</t>
  </si>
  <si>
    <t>SBM</t>
  </si>
  <si>
    <t>G1</t>
  </si>
  <si>
    <t>G2</t>
  </si>
  <si>
    <t>Akshay kumar kumar</t>
  </si>
  <si>
    <t>SF0070292</t>
  </si>
  <si>
    <t>Branch Quality Manager</t>
  </si>
  <si>
    <t>On dated 13-04-25 Advance  Rs. 3971 member paid through UPI to 
As per Borrower family member Advance Rs.7065 paid  upi in Apr'25 and Rs.9146 on 10/5/25 for two loan 352545587 and 355768237.
Borrower Written statement  provide me  during verification.</t>
  </si>
  <si>
    <t>On dated 16-04-25 Advancd Rs. 3094 member paid through UPI to LO's personal UPI account but he not accounted in FIMO.
As per Borrower family member Advance Rs.7065 paid  upi in Apr'25 and Rs.9146 on 10/5/25 for two loan 352545587 and 355768237.
Borrower Written statement  provide me  during verification.</t>
  </si>
  <si>
    <t>FIR Not Filled</t>
  </si>
  <si>
    <t>CSS</t>
  </si>
  <si>
    <t>Completed-Report Submitted</t>
  </si>
  <si>
    <t>Terminated</t>
  </si>
  <si>
    <t>Raj Kumar/SF0054441</t>
  </si>
  <si>
    <t>Rajesh kumar/SF0050524</t>
  </si>
  <si>
    <t>Vivek Singh/SF0090494</t>
  </si>
  <si>
    <t>Saket Nath Thakur/SF0062081</t>
  </si>
  <si>
    <t>FN25-26-01947</t>
  </si>
  <si>
    <t xml:space="preserve">1.Fraud has been identified by CSS team on 12-06-2025 against CA Baliram kumar/SF0076058
2.Complain team raised complain on 30-08-2025 vide complain number .FN25-26-01947
3.At the time of Complain raised CSS.
4.LO was Terminated on 17-07-2025.
5.After verification done by Audit team out of 2 borrowers 2 borrowers were affected of Rs.25261.
</t>
  </si>
  <si>
    <t>Dhondar</t>
  </si>
  <si>
    <t>508662</t>
  </si>
  <si>
    <t>KRISHNA</t>
  </si>
  <si>
    <t>SID951374153109</t>
  </si>
  <si>
    <t>MUSLIM</t>
  </si>
  <si>
    <t>Almirah Business</t>
  </si>
  <si>
    <t>SHAMIMA KHATUN</t>
  </si>
  <si>
    <t>31-Jan-2024</t>
  </si>
  <si>
    <t>05</t>
  </si>
  <si>
    <t>4</t>
  </si>
  <si>
    <t>6.93 Yrs</t>
  </si>
  <si>
    <t>06 Dec 2020</t>
  </si>
  <si>
    <t>05-Mar-2024</t>
  </si>
  <si>
    <t>25-Apr-2025</t>
  </si>
  <si>
    <t>7482909998</t>
  </si>
  <si>
    <t>Karpi</t>
  </si>
  <si>
    <t>Karpi C11</t>
  </si>
  <si>
    <t>Karpi C11 Babu022</t>
  </si>
  <si>
    <t>SSF5563675</t>
  </si>
  <si>
    <t>SONAMATI DEVI</t>
  </si>
  <si>
    <t>14-Feb-2024</t>
  </si>
  <si>
    <t>10</t>
  </si>
  <si>
    <t>1.55 Yrs</t>
  </si>
  <si>
    <t>14 Feb 2024</t>
  </si>
  <si>
    <t>&lt;= 2 Years</t>
  </si>
  <si>
    <t>10-Mar-2024</t>
  </si>
  <si>
    <t>10-Aug-2025</t>
  </si>
  <si>
    <t>31-Mar-2025</t>
  </si>
  <si>
    <t>7761833212</t>
  </si>
  <si>
    <t>Kharanti Khurd</t>
  </si>
  <si>
    <t>495234</t>
  </si>
  <si>
    <t>rubi</t>
  </si>
  <si>
    <t>SID951375728977</t>
  </si>
  <si>
    <t>RINKU DEVI</t>
  </si>
  <si>
    <t>5.51 Yrs</t>
  </si>
  <si>
    <t>29 Feb 2020</t>
  </si>
  <si>
    <t>&gt; 4 to 6 Years</t>
  </si>
  <si>
    <t>9546679746</t>
  </si>
  <si>
    <t>16-May-2023</t>
  </si>
  <si>
    <t>09-Jul-2023</t>
  </si>
  <si>
    <t>Loan card not available.borrower told that she completed her loan but no evidence available.</t>
  </si>
  <si>
    <t>Prclosed done by borrower on 09-03-2025 but LO paid only 3 emi and rest amount kept with him.</t>
  </si>
  <si>
    <t>On dated 10-10-2024,10-11-24,10-12-24,10-01-25,10-02-25-10-03-25,10-04-25 &amp; 10-05-25 amount collected but not accounted in FIMO.</t>
  </si>
  <si>
    <t xml:space="preserve">Prclosed done by LO on 05-05-25  but not accounted in FIMO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</si>
</sst>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Y1" zoomScaleNormal="100" workbookViewId="0">
      <pane ySplit="4" topLeftCell="A5" activePane="bottomLeft" state="frozen"/>
      <selection pane="bottomLeft" activeCell="AE5" sqref="AE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BH2685</v>
      </c>
      <c r="D5" s="63" t="str">
        <f>IF('Physical Cash at Safe'!D28="Yes", 'Physical Cash at Safe'!A4, 'Borrower Wise Details'!C5)</f>
        <v>Arwal</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Patna</v>
      </c>
      <c r="G5" s="61">
        <v>45874</v>
      </c>
      <c r="H5" s="107" t="s">
        <v>308</v>
      </c>
      <c r="I5" s="61">
        <v>45895</v>
      </c>
      <c r="J5" s="74" t="str">
        <f>IF('Physical Cash at Safe'!D28="Yes",'Physical Cash at Safe'!E28,IF('Borrower Wise Details'!D5&lt;&gt;"",'Borrower Wise Details'!D5,""))</f>
        <v>FN25-26-01947</v>
      </c>
      <c r="K5" s="81">
        <v>1</v>
      </c>
      <c r="L5" s="82">
        <v>25261</v>
      </c>
      <c r="M5" s="82">
        <v>0</v>
      </c>
      <c r="N5" s="82" t="s">
        <v>311</v>
      </c>
      <c r="O5" s="82" t="s">
        <v>312</v>
      </c>
      <c r="P5" s="82" t="s">
        <v>313</v>
      </c>
      <c r="Q5" s="82" t="s">
        <v>314</v>
      </c>
      <c r="R5" s="75" t="str">
        <f>IF('Physical Cash at Safe'!$D$28="Yes", 'Physical Cash at Safe'!$A$28, IF('Borrower Wise Details'!F5&lt;&gt;"", 'Borrower Wise Details'!F5, ""))</f>
        <v>Baliram kumar</v>
      </c>
      <c r="S5" s="74" t="str">
        <f>IF('Physical Cash at Safe'!$D$28="Yes", 'Physical Cash at Safe'!$C$28, IF('Borrower Wise Details'!H5&lt;&gt;"", 'Borrower Wise Details'!H5, ""))</f>
        <v>CA</v>
      </c>
      <c r="T5" s="74" t="str">
        <f>IF('Physical Cash at Safe'!$D$28="Yes", 'Physical Cash at Safe'!$B$28, IF('Borrower Wise Details'!G5&lt;&gt;"", 'Borrower Wise Details'!G5, ""))</f>
        <v>SF0076058</v>
      </c>
      <c r="U5" s="77" t="s">
        <v>310</v>
      </c>
      <c r="V5" s="61">
        <v>45855</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v>
      </c>
      <c r="Y5" s="110" t="s">
        <v>309</v>
      </c>
      <c r="Z5" s="61">
        <v>45898</v>
      </c>
      <c r="AA5" s="61">
        <v>45898</v>
      </c>
      <c r="AB5" s="94" cm="1">
        <f t="array" ref="AB5">IF(COUNTA('Loan Outstanding Report'!$BI$5:$BI$6000)=0,"",SUMPRODUCT(--(FREQUENCY(IF('Loan Outstanding Report'!$BI$5:$BI$6000&lt;&gt;"",MATCH('Loan Outstanding Report'!$S$5:$S$6000,'Loan Outstanding Report'!$S$5:$S$6000,0)),ROW('Loan Outstanding Report'!$S$5:$S$6000)-ROW('Loan Outstanding Report'!S5)+1)&gt;0)))</f>
        <v>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96203</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5070</v>
      </c>
      <c r="AE5" s="126">
        <f>IF(AND(AC5="", AD5=""), "", IF(AD5="", AC5, AC5 - IF(ISNUMBER(AD5), AD5, 0)))</f>
        <v>91133</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45901</v>
      </c>
      <c r="AH5" s="70" t="s">
        <v>316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BH2685</v>
      </c>
      <c r="C5" s="50" t="str">
        <f>IF('Fraud Investigation Report'!D5="", "", 'Fraud Investigation Report'!D5)</f>
        <v>Arwal</v>
      </c>
      <c r="D5" s="68" t="str">
        <f>IF(OR('Fraud Investigation Report'!R5="", 'Fraud Investigation Report'!R5=0), "", 'Fraud Investigation Report'!R5)</f>
        <v>Baliram kumar</v>
      </c>
      <c r="E5" s="68" t="str">
        <f>IF(OR('Fraud Investigation Report'!T5="", 'Fraud Investigation Report'!T5=0), "", 'Fraud Investigation Report'!T5)</f>
        <v>SF0076058</v>
      </c>
      <c r="F5" s="68" t="str">
        <f>IF(OR('Fraud Investigation Report'!S5="", 'Fraud Investigation Report'!S5=0), "", 'Fraud Investigation Report'!S5)</f>
        <v>CA</v>
      </c>
      <c r="G5" s="50" t="str">
        <f>IF('Fraud Investigation Report'!J5="", "", 'Fraud Investigation Report'!J5)</f>
        <v>FN25-26-01947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17920</v>
      </c>
      <c r="J5" s="69">
        <f>IF(OR(ISNUMBER(SEARCH("Pre-Closure Amount Misappropriated",'Fraud Investigation Report'!W5)), ISNUMBER(SEARCH("Pre-Closure Amount Misappropriated",'Fraud Investigation Report'!X5))),
    SUMIFS('Borrower Wise Details'!$R$5:$R$1004, 'Borrower Wise Details'!$P$5:$P$1004, "Pre-Closure Amount Misappropriated"),
    ""
)</f>
        <v>53022</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25261</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96203</v>
      </c>
      <c r="O5" s="69">
        <f>IF('Fraud Investigation Report'!AD5="", "", 'Fraud Investigation Report'!AD5)</f>
        <v>5070</v>
      </c>
      <c r="P5" s="126">
        <f>IF(AND(N5="", O5=""), "", IF(O5="", N5, N5 - IF(ISNUMBER(O5), O5, 0)))</f>
        <v>91133</v>
      </c>
      <c r="Q5" s="49"/>
      <c r="R5" s="84" t="s">
        <v>307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8" t="s">
        <v>2</v>
      </c>
      <c r="B1" s="149"/>
      <c r="C1" s="149"/>
      <c r="D1" s="149"/>
      <c r="E1" s="150"/>
    </row>
    <row r="2" spans="1:5" ht="18.5" x14ac:dyDescent="0.45">
      <c r="A2" s="14"/>
      <c r="B2" s="151" t="s">
        <v>3</v>
      </c>
      <c r="C2" s="151"/>
      <c r="D2" s="151"/>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214</v>
      </c>
      <c r="D5" s="17" t="s">
        <v>100</v>
      </c>
      <c r="E5" s="17" t="s">
        <v>69</v>
      </c>
    </row>
    <row r="6" spans="1:5" ht="25.5" customHeight="1" x14ac:dyDescent="0.35">
      <c r="A6" s="42" t="s">
        <v>248</v>
      </c>
      <c r="B6" s="18">
        <v>45898</v>
      </c>
      <c r="C6" s="18">
        <v>45897</v>
      </c>
      <c r="D6" s="18">
        <v>45898</v>
      </c>
      <c r="E6" s="19">
        <v>0.45833333333333331</v>
      </c>
    </row>
    <row r="7" spans="1:5" ht="15.5" x14ac:dyDescent="0.35">
      <c r="A7" s="152" t="s">
        <v>70</v>
      </c>
      <c r="B7" s="153"/>
      <c r="C7" s="153"/>
      <c r="D7" s="153"/>
      <c r="E7" s="153"/>
    </row>
    <row r="8" spans="1:5" ht="15" customHeight="1" x14ac:dyDescent="0.35">
      <c r="A8" s="154" t="s">
        <v>71</v>
      </c>
      <c r="B8" s="156" t="s">
        <v>92</v>
      </c>
      <c r="C8" s="157"/>
      <c r="D8" s="158" t="s">
        <v>72</v>
      </c>
      <c r="E8" s="159"/>
    </row>
    <row r="9" spans="1:5" ht="14.5" x14ac:dyDescent="0.35">
      <c r="A9" s="155"/>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44</v>
      </c>
      <c r="C11" s="23">
        <f>B11*A11</f>
        <v>22000</v>
      </c>
      <c r="D11" s="25">
        <v>44</v>
      </c>
      <c r="E11" s="23">
        <f t="shared" ref="E11:E17" si="0">D11*A11</f>
        <v>22000</v>
      </c>
    </row>
    <row r="12" spans="1:5" ht="14.5" x14ac:dyDescent="0.35">
      <c r="A12" s="24">
        <v>200</v>
      </c>
      <c r="B12" s="25">
        <v>4</v>
      </c>
      <c r="C12" s="23">
        <f>B12*A12</f>
        <v>800</v>
      </c>
      <c r="D12" s="25">
        <v>4</v>
      </c>
      <c r="E12" s="23">
        <f t="shared" si="0"/>
        <v>800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v>0</v>
      </c>
      <c r="C15" s="23">
        <f t="shared" si="1"/>
        <v>0</v>
      </c>
      <c r="D15" s="25">
        <v>0</v>
      </c>
      <c r="E15" s="23">
        <f t="shared" si="0"/>
        <v>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22966</v>
      </c>
      <c r="D19" s="30" t="s">
        <v>76</v>
      </c>
      <c r="E19" s="31">
        <f>SUM(E10:E18)</f>
        <v>22966</v>
      </c>
    </row>
    <row r="20" spans="1:5" ht="30" customHeight="1" x14ac:dyDescent="0.35">
      <c r="A20" s="160" t="s">
        <v>97</v>
      </c>
      <c r="B20" s="161"/>
      <c r="C20" s="32">
        <v>22966</v>
      </c>
      <c r="D20" s="33" t="s">
        <v>91</v>
      </c>
      <c r="E20" s="34">
        <v>0</v>
      </c>
    </row>
    <row r="21" spans="1:5" ht="30" customHeight="1" x14ac:dyDescent="0.35">
      <c r="A21" s="162" t="s">
        <v>88</v>
      </c>
      <c r="B21" s="163"/>
      <c r="C21" s="34">
        <v>0</v>
      </c>
      <c r="D21" s="33" t="s">
        <v>89</v>
      </c>
      <c r="E21" s="34">
        <v>0</v>
      </c>
    </row>
    <row r="22" spans="1:5" ht="30" customHeight="1" x14ac:dyDescent="0.35">
      <c r="A22" s="162" t="s">
        <v>77</v>
      </c>
      <c r="B22" s="163"/>
      <c r="C22" s="34">
        <v>0</v>
      </c>
      <c r="D22" s="35" t="s">
        <v>78</v>
      </c>
      <c r="E22" s="34"/>
    </row>
    <row r="23" spans="1:5" ht="30" customHeight="1" x14ac:dyDescent="0.35">
      <c r="A23" s="162" t="s">
        <v>79</v>
      </c>
      <c r="B23" s="163"/>
      <c r="C23" s="52">
        <f>(C19+C21)-(E20+E21)-E19</f>
        <v>0</v>
      </c>
      <c r="D23" s="53" t="s">
        <v>213</v>
      </c>
      <c r="E23" s="34">
        <v>0</v>
      </c>
    </row>
    <row r="24" spans="1:5" ht="82.5" customHeight="1" x14ac:dyDescent="0.35">
      <c r="A24" s="33" t="s">
        <v>80</v>
      </c>
      <c r="B24" s="147"/>
      <c r="C24" s="147"/>
      <c r="D24" s="147"/>
      <c r="E24" s="147"/>
    </row>
    <row r="25" spans="1:5" ht="57.75" customHeight="1" x14ac:dyDescent="0.35">
      <c r="A25" s="36" t="s">
        <v>81</v>
      </c>
      <c r="B25" s="136"/>
      <c r="C25" s="136"/>
      <c r="D25" s="136"/>
      <c r="E25" s="136"/>
    </row>
    <row r="26" spans="1:5" ht="20.149999999999999" customHeight="1" x14ac:dyDescent="0.35">
      <c r="A26" s="141" t="s">
        <v>190</v>
      </c>
      <c r="B26" s="141"/>
      <c r="C26" s="141"/>
      <c r="D26" s="141"/>
      <c r="E26" s="14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39" t="s">
        <v>216</v>
      </c>
      <c r="E29" s="140"/>
    </row>
    <row r="30" spans="1:5" ht="40" customHeight="1" x14ac:dyDescent="0.35">
      <c r="A30" s="127"/>
      <c r="B30" s="127"/>
      <c r="C30" s="128"/>
      <c r="D30" s="142"/>
      <c r="E30" s="143"/>
    </row>
    <row r="31" spans="1:5" ht="15" customHeight="1" x14ac:dyDescent="0.35">
      <c r="A31" s="144"/>
      <c r="B31" s="145"/>
      <c r="C31" s="145"/>
      <c r="D31" s="145"/>
      <c r="E31" s="146"/>
    </row>
    <row r="32" spans="1:5" ht="24.75" customHeight="1" x14ac:dyDescent="0.35">
      <c r="A32" s="37" t="s">
        <v>217</v>
      </c>
      <c r="B32" s="38" t="s">
        <v>295</v>
      </c>
      <c r="C32" s="37" t="s">
        <v>82</v>
      </c>
      <c r="D32" s="137" t="s">
        <v>296</v>
      </c>
      <c r="E32" s="138"/>
    </row>
    <row r="33" spans="1:5" ht="18" customHeight="1" x14ac:dyDescent="0.35">
      <c r="A33" s="37" t="s">
        <v>83</v>
      </c>
      <c r="B33" s="106" t="s">
        <v>300</v>
      </c>
      <c r="C33" s="39" t="s">
        <v>84</v>
      </c>
      <c r="D33" s="131" t="s">
        <v>301</v>
      </c>
      <c r="E33" s="132"/>
    </row>
    <row r="34" spans="1:5" ht="26" x14ac:dyDescent="0.35">
      <c r="A34" s="39" t="s">
        <v>218</v>
      </c>
      <c r="B34" s="38" t="s">
        <v>297</v>
      </c>
      <c r="C34" s="39" t="s">
        <v>219</v>
      </c>
      <c r="D34" s="133" t="s">
        <v>302</v>
      </c>
      <c r="E34" s="134"/>
    </row>
    <row r="35" spans="1:5" ht="26" x14ac:dyDescent="0.35">
      <c r="A35" s="39" t="s">
        <v>220</v>
      </c>
      <c r="B35" s="38" t="s">
        <v>298</v>
      </c>
      <c r="C35" s="39" t="s">
        <v>222</v>
      </c>
      <c r="D35" s="133" t="s">
        <v>303</v>
      </c>
      <c r="E35" s="134"/>
    </row>
    <row r="36" spans="1:5" ht="25.5" customHeight="1" x14ac:dyDescent="0.35">
      <c r="A36" s="39" t="s">
        <v>221</v>
      </c>
      <c r="B36" s="38" t="s">
        <v>299</v>
      </c>
      <c r="C36" s="39" t="s">
        <v>223</v>
      </c>
      <c r="D36" s="135" t="s">
        <v>304</v>
      </c>
      <c r="E36" s="135"/>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topLeftCell="H1" zoomScale="90" zoomScaleNormal="90" workbookViewId="0">
      <selection activeCell="P7" sqref="P7"/>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BH2685</v>
      </c>
      <c r="C5" s="119" t="str">
        <f>IF('Loan Outstanding Report'!$H$5="", "", 'Loan Outstanding Report'!$H$5)</f>
        <v>Arwal</v>
      </c>
      <c r="D5" s="41" t="s">
        <v>315</v>
      </c>
      <c r="E5" s="65">
        <v>45898</v>
      </c>
      <c r="F5" s="38" t="s">
        <v>290</v>
      </c>
      <c r="G5" s="49" t="s">
        <v>291</v>
      </c>
      <c r="H5" s="49" t="s">
        <v>289</v>
      </c>
      <c r="I5" s="120" t="s">
        <v>256</v>
      </c>
      <c r="J5" s="120" t="s">
        <v>259</v>
      </c>
      <c r="K5" s="120" t="s">
        <v>263</v>
      </c>
      <c r="L5" s="11">
        <v>352545587</v>
      </c>
      <c r="M5" s="65" t="s">
        <v>265</v>
      </c>
      <c r="N5" s="124">
        <v>42000</v>
      </c>
      <c r="O5" s="124">
        <v>2240</v>
      </c>
      <c r="P5" s="121" t="s">
        <v>141</v>
      </c>
      <c r="Q5" s="80">
        <v>45818</v>
      </c>
      <c r="R5" s="124">
        <v>8726</v>
      </c>
      <c r="S5" s="124">
        <v>0</v>
      </c>
      <c r="T5" s="124">
        <v>0</v>
      </c>
      <c r="U5" s="125">
        <f t="shared" ref="U5" si="0">IF(AND(ISBLANK(R5),ISBLANK(S5),ISBLANK(T5)),"",R5-(S5+T5))</f>
        <v>8726</v>
      </c>
      <c r="V5" s="117" t="s">
        <v>202</v>
      </c>
      <c r="W5" s="122" t="s">
        <v>292</v>
      </c>
    </row>
    <row r="6" spans="1:23" ht="25" customHeight="1" x14ac:dyDescent="0.3">
      <c r="A6" s="64">
        <v>2</v>
      </c>
      <c r="B6" s="60" t="str">
        <f>IF(J6&lt;&gt;"", $B$5, "")</f>
        <v>BH2685</v>
      </c>
      <c r="C6" s="119" t="str">
        <f>IF(J6&lt;&gt;"", $C$5, "")</f>
        <v>Arwal</v>
      </c>
      <c r="D6" s="41" t="str">
        <f>IF(J6&lt;&gt;"", $D$5, "")</f>
        <v>FN25-26-01947</v>
      </c>
      <c r="E6" s="65">
        <v>45898</v>
      </c>
      <c r="F6" s="38" t="str">
        <f>IF(J6&lt;&gt;"", $F$5, "")</f>
        <v>Baliram kumar</v>
      </c>
      <c r="G6" s="49" t="str">
        <f>IF(J6&lt;&gt;"", $G$5, "")</f>
        <v>SF0076058</v>
      </c>
      <c r="H6" s="49" t="str">
        <f>IF(J6&lt;&gt;"", $H$5, "")</f>
        <v>CA</v>
      </c>
      <c r="I6" s="120" t="s">
        <v>256</v>
      </c>
      <c r="J6" s="120" t="s">
        <v>259</v>
      </c>
      <c r="K6" s="120" t="s">
        <v>263</v>
      </c>
      <c r="L6" s="11">
        <v>355768237</v>
      </c>
      <c r="M6" s="65" t="s">
        <v>276</v>
      </c>
      <c r="N6" s="124">
        <v>30000</v>
      </c>
      <c r="O6" s="124">
        <v>2020</v>
      </c>
      <c r="P6" s="121" t="s">
        <v>141</v>
      </c>
      <c r="Q6" s="80">
        <v>45760</v>
      </c>
      <c r="R6" s="124">
        <v>3971</v>
      </c>
      <c r="S6" s="124">
        <v>0</v>
      </c>
      <c r="T6" s="124">
        <v>0</v>
      </c>
      <c r="U6" s="125">
        <f t="shared" ref="U6:U69" si="1">IF(AND(ISBLANK(R6),ISBLANK(S6),ISBLANK(T6)),"",R6-(S6+T6))</f>
        <v>3971</v>
      </c>
      <c r="V6" s="117" t="s">
        <v>203</v>
      </c>
      <c r="W6" s="122" t="s">
        <v>305</v>
      </c>
    </row>
    <row r="7" spans="1:23" ht="25" customHeight="1" x14ac:dyDescent="0.3">
      <c r="A7" s="64">
        <v>3</v>
      </c>
      <c r="B7" s="60" t="str">
        <f t="shared" ref="B7:B70" si="2">IF(J7&lt;&gt;"", $B$5, "")</f>
        <v>BH2685</v>
      </c>
      <c r="C7" s="119" t="str">
        <f t="shared" ref="C7:C70" si="3">IF(J7&lt;&gt;"", $C$5, "")</f>
        <v>Arwal</v>
      </c>
      <c r="D7" s="41" t="str">
        <f t="shared" ref="D7:D70" si="4">IF(J7&lt;&gt;"", $D$5, "")</f>
        <v>FN25-26-01947</v>
      </c>
      <c r="E7" s="65">
        <v>45898</v>
      </c>
      <c r="F7" s="38" t="str">
        <f t="shared" ref="F7:F70" si="5">IF(J7&lt;&gt;"", $F$5, "")</f>
        <v>Baliram kumar</v>
      </c>
      <c r="G7" s="49" t="str">
        <f t="shared" ref="G7:G70" si="6">IF(J7&lt;&gt;"", $G$5, "")</f>
        <v>SF0076058</v>
      </c>
      <c r="H7" s="49" t="str">
        <f t="shared" ref="H7:H70" si="7">IF(J7&lt;&gt;"", $H$5, "")</f>
        <v>CA</v>
      </c>
      <c r="I7" s="120" t="s">
        <v>256</v>
      </c>
      <c r="J7" s="120" t="s">
        <v>279</v>
      </c>
      <c r="K7" s="120" t="s">
        <v>281</v>
      </c>
      <c r="L7" s="11">
        <v>352508405</v>
      </c>
      <c r="M7" s="65" t="s">
        <v>282</v>
      </c>
      <c r="N7" s="124">
        <v>63000</v>
      </c>
      <c r="O7" s="124">
        <v>3360</v>
      </c>
      <c r="P7" s="121" t="s">
        <v>141</v>
      </c>
      <c r="Q7" s="80">
        <v>45818</v>
      </c>
      <c r="R7" s="124">
        <v>9470</v>
      </c>
      <c r="S7" s="124">
        <v>0</v>
      </c>
      <c r="T7" s="124">
        <v>0</v>
      </c>
      <c r="U7" s="125">
        <f t="shared" si="1"/>
        <v>9470</v>
      </c>
      <c r="V7" s="117" t="s">
        <v>202</v>
      </c>
      <c r="W7" s="122" t="s">
        <v>294</v>
      </c>
    </row>
    <row r="8" spans="1:23" ht="25" customHeight="1" x14ac:dyDescent="0.3">
      <c r="A8" s="64">
        <v>4</v>
      </c>
      <c r="B8" s="60" t="str">
        <f t="shared" si="2"/>
        <v>BH2685</v>
      </c>
      <c r="C8" s="119" t="str">
        <f t="shared" si="3"/>
        <v>Arwal</v>
      </c>
      <c r="D8" s="41" t="str">
        <f t="shared" si="4"/>
        <v>FN25-26-01947</v>
      </c>
      <c r="E8" s="65">
        <v>45898</v>
      </c>
      <c r="F8" s="38" t="str">
        <f t="shared" si="5"/>
        <v>Baliram kumar</v>
      </c>
      <c r="G8" s="49" t="str">
        <f t="shared" si="6"/>
        <v>SF0076058</v>
      </c>
      <c r="H8" s="49" t="str">
        <f t="shared" si="7"/>
        <v>CA</v>
      </c>
      <c r="I8" s="120" t="s">
        <v>256</v>
      </c>
      <c r="J8" s="120" t="s">
        <v>259</v>
      </c>
      <c r="K8" s="120" t="s">
        <v>263</v>
      </c>
      <c r="L8" s="11">
        <v>355768237</v>
      </c>
      <c r="M8" s="65" t="s">
        <v>276</v>
      </c>
      <c r="N8" s="124">
        <v>30000</v>
      </c>
      <c r="O8" s="124">
        <v>2020</v>
      </c>
      <c r="P8" s="121" t="s">
        <v>141</v>
      </c>
      <c r="Q8" s="80">
        <v>45760</v>
      </c>
      <c r="R8" s="124">
        <v>3094</v>
      </c>
      <c r="S8" s="124">
        <v>0</v>
      </c>
      <c r="T8" s="124">
        <v>0</v>
      </c>
      <c r="U8" s="125">
        <f t="shared" si="1"/>
        <v>3094</v>
      </c>
      <c r="V8" s="117" t="s">
        <v>203</v>
      </c>
      <c r="W8" s="122" t="s">
        <v>306</v>
      </c>
    </row>
    <row r="9" spans="1:23" ht="25" customHeight="1" x14ac:dyDescent="0.3">
      <c r="A9" s="64">
        <v>5</v>
      </c>
      <c r="B9" s="60" t="str">
        <f t="shared" si="2"/>
        <v>BH2685</v>
      </c>
      <c r="C9" s="119" t="str">
        <f t="shared" si="3"/>
        <v>Arwal</v>
      </c>
      <c r="D9" s="41" t="str">
        <f t="shared" si="4"/>
        <v>FN25-26-01947</v>
      </c>
      <c r="E9" s="65">
        <v>45898</v>
      </c>
      <c r="F9" s="38" t="str">
        <f t="shared" si="5"/>
        <v>Baliram kumar</v>
      </c>
      <c r="G9" s="49" t="str">
        <f t="shared" si="6"/>
        <v>SF0076058</v>
      </c>
      <c r="H9" s="49" t="str">
        <f t="shared" si="7"/>
        <v>CA</v>
      </c>
      <c r="I9" s="120" t="s">
        <v>318</v>
      </c>
      <c r="J9" s="120" t="s">
        <v>320</v>
      </c>
      <c r="K9" s="120" t="s">
        <v>323</v>
      </c>
      <c r="L9" s="11">
        <v>354946392</v>
      </c>
      <c r="M9" s="65" t="s">
        <v>324</v>
      </c>
      <c r="N9" s="124">
        <v>73000</v>
      </c>
      <c r="O9" s="124">
        <v>3900</v>
      </c>
      <c r="P9" s="121" t="s">
        <v>140</v>
      </c>
      <c r="Q9" s="80">
        <v>45782</v>
      </c>
      <c r="R9" s="124">
        <v>35350</v>
      </c>
      <c r="S9" s="124">
        <v>0</v>
      </c>
      <c r="T9" s="124">
        <v>0</v>
      </c>
      <c r="U9" s="125">
        <f t="shared" si="1"/>
        <v>35350</v>
      </c>
      <c r="V9" s="117" t="s">
        <v>202</v>
      </c>
      <c r="W9" s="122" t="s">
        <v>360</v>
      </c>
    </row>
    <row r="10" spans="1:23" ht="25" customHeight="1" x14ac:dyDescent="0.3">
      <c r="A10" s="64">
        <v>6</v>
      </c>
      <c r="B10" s="60" t="str">
        <f t="shared" si="2"/>
        <v>BH2685</v>
      </c>
      <c r="C10" s="119" t="str">
        <f t="shared" si="3"/>
        <v>Arwal</v>
      </c>
      <c r="D10" s="41" t="str">
        <f t="shared" si="4"/>
        <v>FN25-26-01947</v>
      </c>
      <c r="E10" s="65">
        <v>45898</v>
      </c>
      <c r="F10" s="38" t="str">
        <f t="shared" si="5"/>
        <v>Baliram kumar</v>
      </c>
      <c r="G10" s="49" t="str">
        <f t="shared" si="6"/>
        <v>SF0076058</v>
      </c>
      <c r="H10" s="49" t="str">
        <f t="shared" si="7"/>
        <v>CA</v>
      </c>
      <c r="I10" s="120" t="s">
        <v>333</v>
      </c>
      <c r="J10" s="120" t="s">
        <v>335</v>
      </c>
      <c r="K10" s="120" t="s">
        <v>336</v>
      </c>
      <c r="L10" s="11">
        <v>355282434</v>
      </c>
      <c r="M10" s="65" t="s">
        <v>337</v>
      </c>
      <c r="N10" s="124">
        <v>42000</v>
      </c>
      <c r="O10" s="124">
        <v>2240</v>
      </c>
      <c r="P10" s="121" t="s">
        <v>139</v>
      </c>
      <c r="Q10" s="80">
        <v>45575</v>
      </c>
      <c r="R10" s="124">
        <v>2240</v>
      </c>
      <c r="S10" s="124">
        <v>0</v>
      </c>
      <c r="T10" s="124">
        <v>0</v>
      </c>
      <c r="U10" s="125">
        <f t="shared" si="1"/>
        <v>2240</v>
      </c>
      <c r="V10" s="117" t="s">
        <v>202</v>
      </c>
      <c r="W10" s="122" t="s">
        <v>359</v>
      </c>
    </row>
    <row r="11" spans="1:23" ht="25" customHeight="1" x14ac:dyDescent="0.3">
      <c r="A11" s="64">
        <v>7</v>
      </c>
      <c r="B11" s="60" t="str">
        <f t="shared" si="2"/>
        <v>BH2685</v>
      </c>
      <c r="C11" s="119" t="str">
        <f t="shared" si="3"/>
        <v>Arwal</v>
      </c>
      <c r="D11" s="41" t="str">
        <f t="shared" si="4"/>
        <v>FN25-26-01947</v>
      </c>
      <c r="E11" s="65">
        <v>45898</v>
      </c>
      <c r="F11" s="38" t="str">
        <f t="shared" si="5"/>
        <v>Baliram kumar</v>
      </c>
      <c r="G11" s="49" t="str">
        <f t="shared" si="6"/>
        <v>SF0076058</v>
      </c>
      <c r="H11" s="49" t="str">
        <f t="shared" si="7"/>
        <v>CA</v>
      </c>
      <c r="I11" s="120" t="s">
        <v>333</v>
      </c>
      <c r="J11" s="120" t="s">
        <v>335</v>
      </c>
      <c r="K11" s="120" t="s">
        <v>336</v>
      </c>
      <c r="L11" s="11">
        <v>355282434</v>
      </c>
      <c r="M11" s="65" t="s">
        <v>337</v>
      </c>
      <c r="N11" s="124">
        <v>42000</v>
      </c>
      <c r="O11" s="124">
        <v>2240</v>
      </c>
      <c r="P11" s="121" t="s">
        <v>139</v>
      </c>
      <c r="Q11" s="80">
        <v>45606</v>
      </c>
      <c r="R11" s="124">
        <v>2240</v>
      </c>
      <c r="S11" s="124">
        <v>0</v>
      </c>
      <c r="T11" s="124">
        <v>0</v>
      </c>
      <c r="U11" s="125">
        <f t="shared" si="1"/>
        <v>2240</v>
      </c>
      <c r="V11" s="117" t="s">
        <v>202</v>
      </c>
      <c r="W11" s="122" t="s">
        <v>359</v>
      </c>
    </row>
    <row r="12" spans="1:23" ht="25" customHeight="1" x14ac:dyDescent="0.3">
      <c r="A12" s="64">
        <v>8</v>
      </c>
      <c r="B12" s="60" t="str">
        <f t="shared" si="2"/>
        <v>BH2685</v>
      </c>
      <c r="C12" s="119" t="str">
        <f t="shared" si="3"/>
        <v>Arwal</v>
      </c>
      <c r="D12" s="41" t="str">
        <f t="shared" si="4"/>
        <v>FN25-26-01947</v>
      </c>
      <c r="E12" s="65">
        <v>45898</v>
      </c>
      <c r="F12" s="38" t="str">
        <f t="shared" si="5"/>
        <v>Baliram kumar</v>
      </c>
      <c r="G12" s="49" t="str">
        <f t="shared" si="6"/>
        <v>SF0076058</v>
      </c>
      <c r="H12" s="49" t="str">
        <f t="shared" si="7"/>
        <v>CA</v>
      </c>
      <c r="I12" s="120" t="s">
        <v>333</v>
      </c>
      <c r="J12" s="120" t="s">
        <v>335</v>
      </c>
      <c r="K12" s="120" t="s">
        <v>336</v>
      </c>
      <c r="L12" s="11">
        <v>355282434</v>
      </c>
      <c r="M12" s="65" t="s">
        <v>337</v>
      </c>
      <c r="N12" s="124">
        <v>42000</v>
      </c>
      <c r="O12" s="124">
        <v>2240</v>
      </c>
      <c r="P12" s="121" t="s">
        <v>139</v>
      </c>
      <c r="Q12" s="80">
        <v>45636</v>
      </c>
      <c r="R12" s="124">
        <v>2240</v>
      </c>
      <c r="S12" s="124">
        <v>0</v>
      </c>
      <c r="T12" s="124">
        <v>0</v>
      </c>
      <c r="U12" s="125">
        <f t="shared" si="1"/>
        <v>2240</v>
      </c>
      <c r="V12" s="117" t="s">
        <v>202</v>
      </c>
      <c r="W12" s="122" t="s">
        <v>359</v>
      </c>
    </row>
    <row r="13" spans="1:23" ht="25" customHeight="1" x14ac:dyDescent="0.3">
      <c r="A13" s="64">
        <v>9</v>
      </c>
      <c r="B13" s="60" t="str">
        <f t="shared" si="2"/>
        <v>BH2685</v>
      </c>
      <c r="C13" s="119" t="str">
        <f t="shared" si="3"/>
        <v>Arwal</v>
      </c>
      <c r="D13" s="41" t="str">
        <f t="shared" si="4"/>
        <v>FN25-26-01947</v>
      </c>
      <c r="E13" s="65">
        <v>45898</v>
      </c>
      <c r="F13" s="38" t="str">
        <f t="shared" si="5"/>
        <v>Baliram kumar</v>
      </c>
      <c r="G13" s="49" t="str">
        <f t="shared" si="6"/>
        <v>SF0076058</v>
      </c>
      <c r="H13" s="49" t="str">
        <f t="shared" si="7"/>
        <v>CA</v>
      </c>
      <c r="I13" s="120" t="s">
        <v>333</v>
      </c>
      <c r="J13" s="120" t="s">
        <v>335</v>
      </c>
      <c r="K13" s="120" t="s">
        <v>336</v>
      </c>
      <c r="L13" s="11">
        <v>355282434</v>
      </c>
      <c r="M13" s="65" t="s">
        <v>337</v>
      </c>
      <c r="N13" s="124">
        <v>42000</v>
      </c>
      <c r="O13" s="124">
        <v>2240</v>
      </c>
      <c r="P13" s="121" t="s">
        <v>139</v>
      </c>
      <c r="Q13" s="80">
        <v>45667</v>
      </c>
      <c r="R13" s="124">
        <v>2240</v>
      </c>
      <c r="S13" s="124">
        <v>0</v>
      </c>
      <c r="T13" s="124">
        <v>0</v>
      </c>
      <c r="U13" s="125">
        <f t="shared" si="1"/>
        <v>2240</v>
      </c>
      <c r="V13" s="117" t="s">
        <v>202</v>
      </c>
      <c r="W13" s="122" t="s">
        <v>359</v>
      </c>
    </row>
    <row r="14" spans="1:23" ht="25" customHeight="1" x14ac:dyDescent="0.3">
      <c r="A14" s="64">
        <v>10</v>
      </c>
      <c r="B14" s="60" t="str">
        <f t="shared" si="2"/>
        <v>BH2685</v>
      </c>
      <c r="C14" s="119" t="str">
        <f t="shared" si="3"/>
        <v>Arwal</v>
      </c>
      <c r="D14" s="41" t="str">
        <f t="shared" si="4"/>
        <v>FN25-26-01947</v>
      </c>
      <c r="E14" s="65">
        <v>45898</v>
      </c>
      <c r="F14" s="38" t="str">
        <f t="shared" si="5"/>
        <v>Baliram kumar</v>
      </c>
      <c r="G14" s="49" t="str">
        <f t="shared" si="6"/>
        <v>SF0076058</v>
      </c>
      <c r="H14" s="49" t="str">
        <f t="shared" si="7"/>
        <v>CA</v>
      </c>
      <c r="I14" s="120" t="s">
        <v>333</v>
      </c>
      <c r="J14" s="120" t="s">
        <v>335</v>
      </c>
      <c r="K14" s="120" t="s">
        <v>336</v>
      </c>
      <c r="L14" s="11">
        <v>355282434</v>
      </c>
      <c r="M14" s="65" t="s">
        <v>337</v>
      </c>
      <c r="N14" s="124">
        <v>42000</v>
      </c>
      <c r="O14" s="124">
        <v>2240</v>
      </c>
      <c r="P14" s="121" t="s">
        <v>139</v>
      </c>
      <c r="Q14" s="80">
        <v>45698</v>
      </c>
      <c r="R14" s="124">
        <v>2240</v>
      </c>
      <c r="S14" s="124">
        <v>0</v>
      </c>
      <c r="T14" s="124">
        <v>0</v>
      </c>
      <c r="U14" s="125">
        <f t="shared" si="1"/>
        <v>2240</v>
      </c>
      <c r="V14" s="117" t="s">
        <v>202</v>
      </c>
      <c r="W14" s="122" t="s">
        <v>359</v>
      </c>
    </row>
    <row r="15" spans="1:23" ht="25" customHeight="1" x14ac:dyDescent="0.3">
      <c r="A15" s="64">
        <v>11</v>
      </c>
      <c r="B15" s="60" t="str">
        <f t="shared" si="2"/>
        <v>BH2685</v>
      </c>
      <c r="C15" s="119" t="str">
        <f t="shared" si="3"/>
        <v>Arwal</v>
      </c>
      <c r="D15" s="41" t="str">
        <f t="shared" si="4"/>
        <v>FN25-26-01947</v>
      </c>
      <c r="E15" s="65">
        <v>45898</v>
      </c>
      <c r="F15" s="38" t="str">
        <f t="shared" si="5"/>
        <v>Baliram kumar</v>
      </c>
      <c r="G15" s="49" t="str">
        <f t="shared" si="6"/>
        <v>SF0076058</v>
      </c>
      <c r="H15" s="49" t="str">
        <f t="shared" si="7"/>
        <v>CA</v>
      </c>
      <c r="I15" s="120" t="s">
        <v>333</v>
      </c>
      <c r="J15" s="120" t="s">
        <v>335</v>
      </c>
      <c r="K15" s="120" t="s">
        <v>336</v>
      </c>
      <c r="L15" s="11">
        <v>355282434</v>
      </c>
      <c r="M15" s="65" t="s">
        <v>337</v>
      </c>
      <c r="N15" s="124">
        <v>42000</v>
      </c>
      <c r="O15" s="124">
        <v>2240</v>
      </c>
      <c r="P15" s="121" t="s">
        <v>139</v>
      </c>
      <c r="Q15" s="80">
        <v>45726</v>
      </c>
      <c r="R15" s="124">
        <v>2240</v>
      </c>
      <c r="S15" s="124">
        <v>0</v>
      </c>
      <c r="T15" s="124">
        <v>0</v>
      </c>
      <c r="U15" s="125">
        <f t="shared" si="1"/>
        <v>2240</v>
      </c>
      <c r="V15" s="117" t="s">
        <v>202</v>
      </c>
      <c r="W15" s="122" t="s">
        <v>359</v>
      </c>
    </row>
    <row r="16" spans="1:23" ht="25" customHeight="1" x14ac:dyDescent="0.3">
      <c r="A16" s="64">
        <v>12</v>
      </c>
      <c r="B16" s="60" t="str">
        <f t="shared" si="2"/>
        <v>BH2685</v>
      </c>
      <c r="C16" s="119" t="str">
        <f t="shared" si="3"/>
        <v>Arwal</v>
      </c>
      <c r="D16" s="41" t="str">
        <f t="shared" si="4"/>
        <v>FN25-26-01947</v>
      </c>
      <c r="E16" s="65">
        <v>45898</v>
      </c>
      <c r="F16" s="38" t="str">
        <f t="shared" si="5"/>
        <v>Baliram kumar</v>
      </c>
      <c r="G16" s="49" t="str">
        <f t="shared" si="6"/>
        <v>SF0076058</v>
      </c>
      <c r="H16" s="49" t="str">
        <f t="shared" si="7"/>
        <v>CA</v>
      </c>
      <c r="I16" s="120" t="s">
        <v>333</v>
      </c>
      <c r="J16" s="120" t="s">
        <v>335</v>
      </c>
      <c r="K16" s="120" t="s">
        <v>336</v>
      </c>
      <c r="L16" s="11">
        <v>355282434</v>
      </c>
      <c r="M16" s="65" t="s">
        <v>337</v>
      </c>
      <c r="N16" s="124">
        <v>42000</v>
      </c>
      <c r="O16" s="124">
        <v>2240</v>
      </c>
      <c r="P16" s="121" t="s">
        <v>139</v>
      </c>
      <c r="Q16" s="80">
        <v>45757</v>
      </c>
      <c r="R16" s="124">
        <v>2240</v>
      </c>
      <c r="S16" s="124">
        <v>0</v>
      </c>
      <c r="T16" s="124">
        <v>0</v>
      </c>
      <c r="U16" s="125">
        <f t="shared" si="1"/>
        <v>2240</v>
      </c>
      <c r="V16" s="117" t="s">
        <v>202</v>
      </c>
      <c r="W16" s="122" t="s">
        <v>359</v>
      </c>
    </row>
    <row r="17" spans="1:23" ht="25" customHeight="1" x14ac:dyDescent="0.3">
      <c r="A17" s="64">
        <v>13</v>
      </c>
      <c r="B17" s="60" t="str">
        <f t="shared" si="2"/>
        <v>BH2685</v>
      </c>
      <c r="C17" s="119" t="str">
        <f t="shared" si="3"/>
        <v>Arwal</v>
      </c>
      <c r="D17" s="41" t="str">
        <f t="shared" si="4"/>
        <v>FN25-26-01947</v>
      </c>
      <c r="E17" s="65">
        <v>45898</v>
      </c>
      <c r="F17" s="38" t="str">
        <f t="shared" si="5"/>
        <v>Baliram kumar</v>
      </c>
      <c r="G17" s="49" t="str">
        <f t="shared" si="6"/>
        <v>SF0076058</v>
      </c>
      <c r="H17" s="49" t="str">
        <f t="shared" si="7"/>
        <v>CA</v>
      </c>
      <c r="I17" s="120" t="s">
        <v>333</v>
      </c>
      <c r="J17" s="120" t="s">
        <v>335</v>
      </c>
      <c r="K17" s="120" t="s">
        <v>336</v>
      </c>
      <c r="L17" s="11">
        <v>355282434</v>
      </c>
      <c r="M17" s="65" t="s">
        <v>337</v>
      </c>
      <c r="N17" s="124">
        <v>42000</v>
      </c>
      <c r="O17" s="124">
        <v>2240</v>
      </c>
      <c r="P17" s="121" t="s">
        <v>139</v>
      </c>
      <c r="Q17" s="80">
        <v>45787</v>
      </c>
      <c r="R17" s="124">
        <v>2240</v>
      </c>
      <c r="S17" s="124">
        <v>0</v>
      </c>
      <c r="T17" s="124">
        <v>0</v>
      </c>
      <c r="U17" s="125">
        <f t="shared" si="1"/>
        <v>2240</v>
      </c>
      <c r="V17" s="117" t="s">
        <v>202</v>
      </c>
      <c r="W17" s="122" t="s">
        <v>359</v>
      </c>
    </row>
    <row r="18" spans="1:23" ht="25" customHeight="1" x14ac:dyDescent="0.3">
      <c r="A18" s="64">
        <v>14</v>
      </c>
      <c r="B18" s="60" t="str">
        <f t="shared" si="2"/>
        <v>BH2685</v>
      </c>
      <c r="C18" s="119" t="str">
        <f t="shared" si="3"/>
        <v>Arwal</v>
      </c>
      <c r="D18" s="41" t="str">
        <f t="shared" si="4"/>
        <v>FN25-26-01947</v>
      </c>
      <c r="E18" s="65">
        <v>45898</v>
      </c>
      <c r="F18" s="38" t="str">
        <f t="shared" si="5"/>
        <v>Baliram kumar</v>
      </c>
      <c r="G18" s="49" t="str">
        <f t="shared" si="6"/>
        <v>SF0076058</v>
      </c>
      <c r="H18" s="49" t="str">
        <f t="shared" si="7"/>
        <v>CA</v>
      </c>
      <c r="I18" s="120" t="s">
        <v>347</v>
      </c>
      <c r="J18" s="120" t="s">
        <v>349</v>
      </c>
      <c r="K18" s="120" t="s">
        <v>350</v>
      </c>
      <c r="L18" s="11">
        <v>355755172</v>
      </c>
      <c r="M18" s="65" t="s">
        <v>276</v>
      </c>
      <c r="N18" s="124">
        <v>40000</v>
      </c>
      <c r="O18" s="124">
        <v>2690</v>
      </c>
      <c r="P18" s="121" t="s">
        <v>140</v>
      </c>
      <c r="Q18" s="80">
        <v>45725</v>
      </c>
      <c r="R18" s="124">
        <v>17672</v>
      </c>
      <c r="S18" s="124">
        <v>5070</v>
      </c>
      <c r="T18" s="124">
        <v>0</v>
      </c>
      <c r="U18" s="125">
        <f t="shared" si="1"/>
        <v>12602</v>
      </c>
      <c r="V18" s="117" t="s">
        <v>202</v>
      </c>
      <c r="W18" s="122" t="s">
        <v>358</v>
      </c>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10" sqref="A10"/>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245</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247</v>
      </c>
      <c r="C5" s="38" t="s">
        <v>248</v>
      </c>
      <c r="D5" s="38" t="s">
        <v>249</v>
      </c>
      <c r="E5" s="38" t="s">
        <v>249</v>
      </c>
      <c r="F5" s="38" t="s">
        <v>250</v>
      </c>
      <c r="G5" s="84" t="s">
        <v>251</v>
      </c>
      <c r="H5" s="38" t="s">
        <v>252</v>
      </c>
      <c r="I5" s="84">
        <v>16123</v>
      </c>
      <c r="J5" s="38" t="s">
        <v>253</v>
      </c>
      <c r="K5" s="84">
        <v>16123</v>
      </c>
      <c r="L5" s="84" t="s">
        <v>254</v>
      </c>
      <c r="M5" s="38" t="s">
        <v>255</v>
      </c>
      <c r="N5" s="84">
        <v>22785</v>
      </c>
      <c r="O5" s="84" t="s">
        <v>256</v>
      </c>
      <c r="P5" s="84">
        <v>37352</v>
      </c>
      <c r="Q5" s="38" t="s">
        <v>257</v>
      </c>
      <c r="R5" s="38" t="s">
        <v>258</v>
      </c>
      <c r="S5" s="84" t="s">
        <v>259</v>
      </c>
      <c r="T5" s="84" t="s">
        <v>259</v>
      </c>
      <c r="U5" s="84" t="s">
        <v>260</v>
      </c>
      <c r="V5" s="84" t="s">
        <v>261</v>
      </c>
      <c r="W5" s="84">
        <v>541</v>
      </c>
      <c r="X5" s="38" t="s">
        <v>262</v>
      </c>
      <c r="Y5" s="84">
        <v>352545587</v>
      </c>
      <c r="Z5" s="38" t="s">
        <v>263</v>
      </c>
      <c r="AA5" s="108" t="s">
        <v>265</v>
      </c>
      <c r="AB5" s="84">
        <v>42000</v>
      </c>
      <c r="AC5" s="108" t="s">
        <v>266</v>
      </c>
      <c r="AD5" s="84">
        <v>24</v>
      </c>
      <c r="AE5" s="84" t="s">
        <v>267</v>
      </c>
      <c r="AF5" s="84" t="s">
        <v>268</v>
      </c>
      <c r="AG5" s="108" t="s">
        <v>269</v>
      </c>
      <c r="AH5" s="84" t="s">
        <v>270</v>
      </c>
      <c r="AI5" s="108" t="s">
        <v>271</v>
      </c>
      <c r="AJ5" s="84">
        <v>2240</v>
      </c>
      <c r="AK5" s="84">
        <v>2240</v>
      </c>
      <c r="AL5" s="108" t="s">
        <v>272</v>
      </c>
      <c r="AM5" s="84">
        <v>32411.94</v>
      </c>
      <c r="AN5" s="112">
        <v>12388.06</v>
      </c>
      <c r="AO5" s="112">
        <v>44800</v>
      </c>
      <c r="AP5" s="112">
        <v>9588.06</v>
      </c>
      <c r="AQ5" s="112">
        <v>-862.06</v>
      </c>
      <c r="AR5" s="112">
        <v>8726</v>
      </c>
      <c r="AS5" s="112">
        <v>6635.37</v>
      </c>
      <c r="AT5" s="112">
        <v>84.63</v>
      </c>
      <c r="AU5" s="112">
        <v>6720</v>
      </c>
      <c r="AV5" s="84">
        <v>23</v>
      </c>
      <c r="AW5" s="84"/>
      <c r="AX5" s="84"/>
      <c r="AY5" s="108"/>
      <c r="AZ5" s="84"/>
      <c r="BA5" s="84"/>
      <c r="BB5" s="84" t="s">
        <v>273</v>
      </c>
      <c r="BC5" s="84" t="s">
        <v>145</v>
      </c>
      <c r="BD5" s="108"/>
      <c r="BE5" s="84">
        <v>0</v>
      </c>
      <c r="BF5" s="38" t="s">
        <v>259</v>
      </c>
      <c r="BG5" s="84" t="s">
        <v>264</v>
      </c>
      <c r="BH5" s="114" t="s">
        <v>274</v>
      </c>
      <c r="BI5" s="38" t="s">
        <v>110</v>
      </c>
      <c r="BJ5" s="85">
        <v>45898</v>
      </c>
      <c r="BK5" s="84"/>
      <c r="BL5" s="38" t="s">
        <v>115</v>
      </c>
      <c r="BM5" s="115" t="s">
        <v>120</v>
      </c>
      <c r="BN5" s="116" t="s">
        <v>200</v>
      </c>
      <c r="BO5" s="84" t="s">
        <v>242</v>
      </c>
      <c r="BP5" s="84">
        <v>8726</v>
      </c>
      <c r="BQ5" s="117" t="s">
        <v>202</v>
      </c>
      <c r="BR5" s="129" t="s">
        <v>292</v>
      </c>
    </row>
    <row r="6" spans="1:70" s="113" customFormat="1" ht="15" customHeight="1" x14ac:dyDescent="0.35">
      <c r="A6" s="84">
        <v>2</v>
      </c>
      <c r="B6" s="38" t="s">
        <v>247</v>
      </c>
      <c r="C6" s="38" t="s">
        <v>248</v>
      </c>
      <c r="D6" s="38" t="s">
        <v>249</v>
      </c>
      <c r="E6" s="38" t="s">
        <v>249</v>
      </c>
      <c r="F6" s="38" t="s">
        <v>250</v>
      </c>
      <c r="G6" s="84" t="s">
        <v>251</v>
      </c>
      <c r="H6" s="38" t="s">
        <v>252</v>
      </c>
      <c r="I6" s="84">
        <v>16123</v>
      </c>
      <c r="J6" s="38" t="s">
        <v>253</v>
      </c>
      <c r="K6" s="84">
        <v>16123</v>
      </c>
      <c r="L6" s="84" t="s">
        <v>254</v>
      </c>
      <c r="M6" s="38" t="s">
        <v>255</v>
      </c>
      <c r="N6" s="84">
        <v>22785</v>
      </c>
      <c r="O6" s="84" t="s">
        <v>256</v>
      </c>
      <c r="P6" s="84">
        <v>37352</v>
      </c>
      <c r="Q6" s="38" t="s">
        <v>257</v>
      </c>
      <c r="R6" s="38" t="s">
        <v>275</v>
      </c>
      <c r="S6" s="84" t="s">
        <v>259</v>
      </c>
      <c r="T6" s="84" t="s">
        <v>259</v>
      </c>
      <c r="U6" s="84" t="s">
        <v>260</v>
      </c>
      <c r="V6" s="84" t="s">
        <v>261</v>
      </c>
      <c r="W6" s="84">
        <v>0</v>
      </c>
      <c r="X6" s="38" t="s">
        <v>262</v>
      </c>
      <c r="Y6" s="84">
        <v>355768237</v>
      </c>
      <c r="Z6" s="38" t="s">
        <v>263</v>
      </c>
      <c r="AA6" s="108" t="s">
        <v>276</v>
      </c>
      <c r="AB6" s="84">
        <v>30000</v>
      </c>
      <c r="AC6" s="108" t="s">
        <v>266</v>
      </c>
      <c r="AD6" s="84">
        <v>18</v>
      </c>
      <c r="AE6" s="84" t="s">
        <v>277</v>
      </c>
      <c r="AF6" s="84" t="s">
        <v>268</v>
      </c>
      <c r="AG6" s="108" t="s">
        <v>269</v>
      </c>
      <c r="AH6" s="84" t="s">
        <v>270</v>
      </c>
      <c r="AI6" s="108" t="s">
        <v>278</v>
      </c>
      <c r="AJ6" s="84">
        <v>2020</v>
      </c>
      <c r="AK6" s="84">
        <v>2020</v>
      </c>
      <c r="AL6" s="108" t="s">
        <v>272</v>
      </c>
      <c r="AM6" s="84">
        <v>22387.05</v>
      </c>
      <c r="AN6" s="112">
        <v>5892.95</v>
      </c>
      <c r="AO6" s="112">
        <v>28280</v>
      </c>
      <c r="AP6" s="112">
        <v>7612.95</v>
      </c>
      <c r="AQ6" s="112">
        <v>403.05</v>
      </c>
      <c r="AR6" s="112">
        <v>8016</v>
      </c>
      <c r="AS6" s="112">
        <v>5698.3</v>
      </c>
      <c r="AT6" s="112">
        <v>361.7</v>
      </c>
      <c r="AU6" s="112">
        <v>6060</v>
      </c>
      <c r="AV6" s="84">
        <v>17</v>
      </c>
      <c r="AW6" s="84"/>
      <c r="AX6" s="84"/>
      <c r="AY6" s="108"/>
      <c r="AZ6" s="84"/>
      <c r="BA6" s="84"/>
      <c r="BB6" s="84" t="s">
        <v>273</v>
      </c>
      <c r="BC6" s="84" t="s">
        <v>145</v>
      </c>
      <c r="BD6" s="108"/>
      <c r="BE6" s="84">
        <v>0</v>
      </c>
      <c r="BF6" s="38" t="s">
        <v>259</v>
      </c>
      <c r="BG6" s="84" t="s">
        <v>264</v>
      </c>
      <c r="BH6" s="114" t="s">
        <v>274</v>
      </c>
      <c r="BI6" s="38" t="s">
        <v>110</v>
      </c>
      <c r="BJ6" s="85">
        <v>45898</v>
      </c>
      <c r="BK6" s="84"/>
      <c r="BL6" s="38" t="s">
        <v>115</v>
      </c>
      <c r="BM6" s="115" t="s">
        <v>120</v>
      </c>
      <c r="BN6" s="116" t="s">
        <v>201</v>
      </c>
      <c r="BO6" s="84" t="s">
        <v>242</v>
      </c>
      <c r="BP6" s="84">
        <v>7065</v>
      </c>
      <c r="BQ6" s="117" t="s">
        <v>203</v>
      </c>
      <c r="BR6" s="129" t="s">
        <v>293</v>
      </c>
    </row>
    <row r="7" spans="1:70" s="113" customFormat="1" ht="15" customHeight="1" x14ac:dyDescent="0.35">
      <c r="A7" s="84">
        <v>3</v>
      </c>
      <c r="B7" s="38" t="s">
        <v>247</v>
      </c>
      <c r="C7" s="38" t="s">
        <v>248</v>
      </c>
      <c r="D7" s="38" t="s">
        <v>249</v>
      </c>
      <c r="E7" s="38" t="s">
        <v>249</v>
      </c>
      <c r="F7" s="38" t="s">
        <v>250</v>
      </c>
      <c r="G7" s="84" t="s">
        <v>251</v>
      </c>
      <c r="H7" s="38" t="s">
        <v>252</v>
      </c>
      <c r="I7" s="84">
        <v>16123</v>
      </c>
      <c r="J7" s="38" t="s">
        <v>253</v>
      </c>
      <c r="K7" s="84">
        <v>16123</v>
      </c>
      <c r="L7" s="84" t="s">
        <v>254</v>
      </c>
      <c r="M7" s="38" t="s">
        <v>255</v>
      </c>
      <c r="N7" s="84">
        <v>22785</v>
      </c>
      <c r="O7" s="84" t="s">
        <v>256</v>
      </c>
      <c r="P7" s="84">
        <v>37352</v>
      </c>
      <c r="Q7" s="38" t="s">
        <v>257</v>
      </c>
      <c r="R7" s="38" t="s">
        <v>258</v>
      </c>
      <c r="S7" s="84" t="s">
        <v>279</v>
      </c>
      <c r="T7" s="84" t="s">
        <v>279</v>
      </c>
      <c r="U7" s="84" t="s">
        <v>280</v>
      </c>
      <c r="V7" s="84" t="s">
        <v>261</v>
      </c>
      <c r="W7" s="84">
        <v>541</v>
      </c>
      <c r="X7" s="38" t="s">
        <v>262</v>
      </c>
      <c r="Y7" s="84">
        <v>352508405</v>
      </c>
      <c r="Z7" s="38" t="s">
        <v>281</v>
      </c>
      <c r="AA7" s="108" t="s">
        <v>282</v>
      </c>
      <c r="AB7" s="84">
        <v>63000</v>
      </c>
      <c r="AC7" s="108" t="s">
        <v>266</v>
      </c>
      <c r="AD7" s="84">
        <v>24</v>
      </c>
      <c r="AE7" s="84" t="s">
        <v>283</v>
      </c>
      <c r="AF7" s="84" t="s">
        <v>284</v>
      </c>
      <c r="AG7" s="108" t="s">
        <v>285</v>
      </c>
      <c r="AH7" s="84" t="s">
        <v>286</v>
      </c>
      <c r="AI7" s="108" t="s">
        <v>287</v>
      </c>
      <c r="AJ7" s="84">
        <v>3360</v>
      </c>
      <c r="AK7" s="84">
        <v>3360</v>
      </c>
      <c r="AL7" s="108" t="s">
        <v>288</v>
      </c>
      <c r="AM7" s="84">
        <v>53529.94</v>
      </c>
      <c r="AN7" s="112">
        <v>17030.27</v>
      </c>
      <c r="AO7" s="112">
        <v>70560.210000000006</v>
      </c>
      <c r="AP7" s="112">
        <v>9470.06</v>
      </c>
      <c r="AQ7" s="112">
        <v>396.73</v>
      </c>
      <c r="AR7" s="112">
        <v>9866.7900000000009</v>
      </c>
      <c r="AS7" s="112">
        <v>9470.06</v>
      </c>
      <c r="AT7" s="112">
        <v>396.73</v>
      </c>
      <c r="AU7" s="112">
        <v>9866.7900000000009</v>
      </c>
      <c r="AV7" s="84">
        <v>24</v>
      </c>
      <c r="AW7" s="84"/>
      <c r="AX7" s="84"/>
      <c r="AY7" s="108"/>
      <c r="AZ7" s="84"/>
      <c r="BA7" s="84"/>
      <c r="BB7" s="84" t="s">
        <v>273</v>
      </c>
      <c r="BC7" s="84" t="s">
        <v>145</v>
      </c>
      <c r="BD7" s="108"/>
      <c r="BE7" s="84">
        <v>0</v>
      </c>
      <c r="BF7" s="38" t="s">
        <v>279</v>
      </c>
      <c r="BG7" s="84">
        <v>9631721197</v>
      </c>
      <c r="BH7" s="114" t="s">
        <v>274</v>
      </c>
      <c r="BI7" s="38" t="s">
        <v>110</v>
      </c>
      <c r="BJ7" s="85">
        <v>45898</v>
      </c>
      <c r="BK7" s="84"/>
      <c r="BL7" s="38" t="s">
        <v>115</v>
      </c>
      <c r="BM7" s="115" t="s">
        <v>120</v>
      </c>
      <c r="BN7" s="116" t="s">
        <v>200</v>
      </c>
      <c r="BO7" s="84" t="s">
        <v>242</v>
      </c>
      <c r="BP7" s="84">
        <v>9470</v>
      </c>
      <c r="BQ7" s="117" t="s">
        <v>202</v>
      </c>
      <c r="BR7" s="129" t="s">
        <v>294</v>
      </c>
    </row>
    <row r="8" spans="1:70" s="113" customFormat="1" ht="15" customHeight="1" x14ac:dyDescent="0.35">
      <c r="A8" s="84">
        <v>4</v>
      </c>
      <c r="B8" s="38" t="s">
        <v>247</v>
      </c>
      <c r="C8" s="38" t="s">
        <v>248</v>
      </c>
      <c r="D8" s="38" t="s">
        <v>249</v>
      </c>
      <c r="E8" s="38" t="s">
        <v>249</v>
      </c>
      <c r="F8" s="38" t="s">
        <v>250</v>
      </c>
      <c r="G8" s="84" t="s">
        <v>251</v>
      </c>
      <c r="H8" s="38" t="s">
        <v>252</v>
      </c>
      <c r="I8" s="84">
        <v>16187</v>
      </c>
      <c r="J8" s="38" t="s">
        <v>317</v>
      </c>
      <c r="K8" s="84">
        <v>16187</v>
      </c>
      <c r="L8" s="84" t="s">
        <v>254</v>
      </c>
      <c r="M8" s="38" t="s">
        <v>255</v>
      </c>
      <c r="N8" s="84">
        <v>22824</v>
      </c>
      <c r="O8" s="84" t="s">
        <v>318</v>
      </c>
      <c r="P8" s="84">
        <v>37399</v>
      </c>
      <c r="Q8" s="38" t="s">
        <v>319</v>
      </c>
      <c r="R8" s="38" t="s">
        <v>258</v>
      </c>
      <c r="S8" s="84" t="s">
        <v>320</v>
      </c>
      <c r="T8" s="84" t="s">
        <v>320</v>
      </c>
      <c r="U8" s="84" t="s">
        <v>260</v>
      </c>
      <c r="V8" s="84" t="s">
        <v>321</v>
      </c>
      <c r="W8" s="84">
        <v>0</v>
      </c>
      <c r="X8" s="38" t="s">
        <v>322</v>
      </c>
      <c r="Y8" s="84">
        <v>354946392</v>
      </c>
      <c r="Z8" s="38" t="s">
        <v>323</v>
      </c>
      <c r="AA8" s="108" t="s">
        <v>324</v>
      </c>
      <c r="AB8" s="84">
        <v>73000</v>
      </c>
      <c r="AC8" s="108" t="s">
        <v>325</v>
      </c>
      <c r="AD8" s="84">
        <v>24</v>
      </c>
      <c r="AE8" s="84" t="s">
        <v>326</v>
      </c>
      <c r="AF8" s="84" t="s">
        <v>327</v>
      </c>
      <c r="AG8" s="108" t="s">
        <v>328</v>
      </c>
      <c r="AH8" s="84" t="s">
        <v>286</v>
      </c>
      <c r="AI8" s="108" t="s">
        <v>329</v>
      </c>
      <c r="AJ8" s="84">
        <v>3900</v>
      </c>
      <c r="AK8" s="84">
        <v>3900</v>
      </c>
      <c r="AL8" s="108" t="s">
        <v>330</v>
      </c>
      <c r="AM8" s="84">
        <v>37931.17</v>
      </c>
      <c r="AN8" s="112">
        <v>16668.830000000002</v>
      </c>
      <c r="AO8" s="112">
        <v>54600</v>
      </c>
      <c r="AP8" s="112">
        <v>35068.83</v>
      </c>
      <c r="AQ8" s="112">
        <v>4181.17</v>
      </c>
      <c r="AR8" s="112">
        <v>39250</v>
      </c>
      <c r="AS8" s="112">
        <v>13074.9</v>
      </c>
      <c r="AT8" s="112">
        <v>2525.1</v>
      </c>
      <c r="AU8" s="112">
        <v>15600</v>
      </c>
      <c r="AV8" s="84">
        <v>18</v>
      </c>
      <c r="AW8" s="84"/>
      <c r="AX8" s="84"/>
      <c r="AY8" s="108"/>
      <c r="AZ8" s="84"/>
      <c r="BA8" s="84"/>
      <c r="BB8" s="84" t="s">
        <v>273</v>
      </c>
      <c r="BC8" s="84" t="s">
        <v>145</v>
      </c>
      <c r="BD8" s="108"/>
      <c r="BE8" s="84">
        <v>0</v>
      </c>
      <c r="BF8" s="38" t="s">
        <v>320</v>
      </c>
      <c r="BG8" s="84" t="s">
        <v>331</v>
      </c>
      <c r="BH8" s="114" t="s">
        <v>274</v>
      </c>
      <c r="BI8" s="38" t="s">
        <v>110</v>
      </c>
      <c r="BJ8" s="85">
        <v>45898</v>
      </c>
      <c r="BK8" s="84"/>
      <c r="BL8" s="38" t="s">
        <v>114</v>
      </c>
      <c r="BM8" s="115" t="s">
        <v>119</v>
      </c>
      <c r="BN8" s="116" t="s">
        <v>200</v>
      </c>
      <c r="BO8" s="84" t="s">
        <v>242</v>
      </c>
      <c r="BP8" s="84">
        <v>35350</v>
      </c>
      <c r="BQ8" s="117" t="s">
        <v>202</v>
      </c>
      <c r="BR8" s="118" t="s">
        <v>360</v>
      </c>
    </row>
    <row r="9" spans="1:70" s="113" customFormat="1" ht="15" customHeight="1" x14ac:dyDescent="0.35">
      <c r="A9" s="84">
        <v>5</v>
      </c>
      <c r="B9" s="38" t="s">
        <v>247</v>
      </c>
      <c r="C9" s="38" t="s">
        <v>248</v>
      </c>
      <c r="D9" s="38" t="s">
        <v>249</v>
      </c>
      <c r="E9" s="38" t="s">
        <v>249</v>
      </c>
      <c r="F9" s="38" t="s">
        <v>250</v>
      </c>
      <c r="G9" s="84" t="s">
        <v>251</v>
      </c>
      <c r="H9" s="38" t="s">
        <v>252</v>
      </c>
      <c r="I9" s="84">
        <v>16188</v>
      </c>
      <c r="J9" s="38" t="s">
        <v>332</v>
      </c>
      <c r="K9" s="84">
        <v>16188</v>
      </c>
      <c r="L9" s="84" t="s">
        <v>254</v>
      </c>
      <c r="M9" s="38" t="s">
        <v>255</v>
      </c>
      <c r="N9" s="84">
        <v>373567</v>
      </c>
      <c r="O9" s="84" t="s">
        <v>333</v>
      </c>
      <c r="P9" s="84">
        <v>544678</v>
      </c>
      <c r="Q9" s="38" t="s">
        <v>334</v>
      </c>
      <c r="R9" s="38" t="s">
        <v>258</v>
      </c>
      <c r="S9" s="84" t="s">
        <v>335</v>
      </c>
      <c r="T9" s="84" t="s">
        <v>335</v>
      </c>
      <c r="U9" s="84" t="s">
        <v>280</v>
      </c>
      <c r="V9" s="84" t="s">
        <v>261</v>
      </c>
      <c r="W9" s="84">
        <v>0</v>
      </c>
      <c r="X9" s="38" t="s">
        <v>262</v>
      </c>
      <c r="Y9" s="84">
        <v>355282434</v>
      </c>
      <c r="Z9" s="38" t="s">
        <v>336</v>
      </c>
      <c r="AA9" s="108" t="s">
        <v>337</v>
      </c>
      <c r="AB9" s="84">
        <v>42000</v>
      </c>
      <c r="AC9" s="108" t="s">
        <v>338</v>
      </c>
      <c r="AD9" s="84">
        <v>24</v>
      </c>
      <c r="AE9" s="84" t="s">
        <v>267</v>
      </c>
      <c r="AF9" s="84" t="s">
        <v>339</v>
      </c>
      <c r="AG9" s="108" t="s">
        <v>340</v>
      </c>
      <c r="AH9" s="84" t="s">
        <v>341</v>
      </c>
      <c r="AI9" s="108" t="s">
        <v>342</v>
      </c>
      <c r="AJ9" s="84">
        <v>2240</v>
      </c>
      <c r="AK9" s="84">
        <v>2240</v>
      </c>
      <c r="AL9" s="108" t="s">
        <v>343</v>
      </c>
      <c r="AM9" s="84">
        <v>15155.37</v>
      </c>
      <c r="AN9" s="112">
        <v>7244.63</v>
      </c>
      <c r="AO9" s="112">
        <v>22400</v>
      </c>
      <c r="AP9" s="112">
        <v>26844.63</v>
      </c>
      <c r="AQ9" s="112">
        <v>4360.37</v>
      </c>
      <c r="AR9" s="112">
        <v>31205</v>
      </c>
      <c r="AS9" s="112">
        <v>14475.69</v>
      </c>
      <c r="AT9" s="112">
        <v>3444.31</v>
      </c>
      <c r="AU9" s="112">
        <v>17920</v>
      </c>
      <c r="AV9" s="84">
        <v>18</v>
      </c>
      <c r="AW9" s="84"/>
      <c r="AX9" s="84"/>
      <c r="AY9" s="108"/>
      <c r="AZ9" s="84"/>
      <c r="BA9" s="84"/>
      <c r="BB9" s="84" t="s">
        <v>273</v>
      </c>
      <c r="BC9" s="84" t="s">
        <v>145</v>
      </c>
      <c r="BD9" s="108" t="s">
        <v>344</v>
      </c>
      <c r="BE9" s="84">
        <v>42000</v>
      </c>
      <c r="BF9" s="38" t="s">
        <v>335</v>
      </c>
      <c r="BG9" s="84" t="s">
        <v>345</v>
      </c>
      <c r="BH9" s="114" t="s">
        <v>274</v>
      </c>
      <c r="BI9" s="38" t="s">
        <v>110</v>
      </c>
      <c r="BJ9" s="85">
        <v>45898</v>
      </c>
      <c r="BK9" s="84"/>
      <c r="BL9" s="38" t="s">
        <v>115</v>
      </c>
      <c r="BM9" s="115" t="s">
        <v>120</v>
      </c>
      <c r="BN9" s="116" t="s">
        <v>200</v>
      </c>
      <c r="BO9" s="84" t="s">
        <v>242</v>
      </c>
      <c r="BP9" s="84">
        <v>17920</v>
      </c>
      <c r="BQ9" s="117" t="s">
        <v>202</v>
      </c>
      <c r="BR9" s="118" t="s">
        <v>359</v>
      </c>
    </row>
    <row r="10" spans="1:70" s="113" customFormat="1" ht="15" customHeight="1" x14ac:dyDescent="0.35">
      <c r="A10" s="84">
        <v>6</v>
      </c>
      <c r="B10" s="38" t="s">
        <v>247</v>
      </c>
      <c r="C10" s="38" t="s">
        <v>248</v>
      </c>
      <c r="D10" s="38" t="s">
        <v>249</v>
      </c>
      <c r="E10" s="38" t="s">
        <v>249</v>
      </c>
      <c r="F10" s="38" t="s">
        <v>250</v>
      </c>
      <c r="G10" s="84" t="s">
        <v>251</v>
      </c>
      <c r="H10" s="38" t="s">
        <v>252</v>
      </c>
      <c r="I10" s="84">
        <v>16280</v>
      </c>
      <c r="J10" s="38" t="s">
        <v>346</v>
      </c>
      <c r="K10" s="84">
        <v>16280</v>
      </c>
      <c r="L10" s="84" t="s">
        <v>254</v>
      </c>
      <c r="M10" s="38" t="s">
        <v>255</v>
      </c>
      <c r="N10" s="84">
        <v>22963</v>
      </c>
      <c r="O10" s="84" t="s">
        <v>347</v>
      </c>
      <c r="P10" s="84">
        <v>37572</v>
      </c>
      <c r="Q10" s="38" t="s">
        <v>348</v>
      </c>
      <c r="R10" s="38" t="s">
        <v>275</v>
      </c>
      <c r="S10" s="84" t="s">
        <v>349</v>
      </c>
      <c r="T10" s="84" t="s">
        <v>349</v>
      </c>
      <c r="U10" s="84" t="s">
        <v>280</v>
      </c>
      <c r="V10" s="84" t="s">
        <v>261</v>
      </c>
      <c r="W10" s="84">
        <v>0</v>
      </c>
      <c r="X10" s="38" t="s">
        <v>262</v>
      </c>
      <c r="Y10" s="84">
        <v>355755172</v>
      </c>
      <c r="Z10" s="38" t="s">
        <v>350</v>
      </c>
      <c r="AA10" s="108" t="s">
        <v>276</v>
      </c>
      <c r="AB10" s="84">
        <v>40000</v>
      </c>
      <c r="AC10" s="108" t="s">
        <v>266</v>
      </c>
      <c r="AD10" s="84">
        <v>18</v>
      </c>
      <c r="AE10" s="84" t="s">
        <v>277</v>
      </c>
      <c r="AF10" s="84" t="s">
        <v>351</v>
      </c>
      <c r="AG10" s="108" t="s">
        <v>352</v>
      </c>
      <c r="AH10" s="84" t="s">
        <v>353</v>
      </c>
      <c r="AI10" s="108" t="s">
        <v>278</v>
      </c>
      <c r="AJ10" s="84">
        <v>2690</v>
      </c>
      <c r="AK10" s="84">
        <v>2690</v>
      </c>
      <c r="AL10" s="108" t="s">
        <v>272</v>
      </c>
      <c r="AM10" s="84">
        <v>29795.87</v>
      </c>
      <c r="AN10" s="112">
        <v>7864.13</v>
      </c>
      <c r="AO10" s="112">
        <v>37660</v>
      </c>
      <c r="AP10" s="112">
        <v>10204.129999999999</v>
      </c>
      <c r="AQ10" s="112">
        <v>541.87</v>
      </c>
      <c r="AR10" s="112">
        <v>10746</v>
      </c>
      <c r="AS10" s="112">
        <v>7584.09</v>
      </c>
      <c r="AT10" s="112">
        <v>485.91</v>
      </c>
      <c r="AU10" s="112">
        <v>8070</v>
      </c>
      <c r="AV10" s="84">
        <v>17</v>
      </c>
      <c r="AW10" s="84"/>
      <c r="AX10" s="84"/>
      <c r="AY10" s="108"/>
      <c r="AZ10" s="84"/>
      <c r="BA10" s="84"/>
      <c r="BB10" s="84" t="s">
        <v>273</v>
      </c>
      <c r="BC10" s="84" t="s">
        <v>145</v>
      </c>
      <c r="BD10" s="108"/>
      <c r="BE10" s="84">
        <v>0</v>
      </c>
      <c r="BF10" s="38" t="s">
        <v>349</v>
      </c>
      <c r="BG10" s="84" t="s">
        <v>354</v>
      </c>
      <c r="BH10" s="114" t="s">
        <v>274</v>
      </c>
      <c r="BI10" s="38" t="s">
        <v>110</v>
      </c>
      <c r="BJ10" s="85">
        <v>45898</v>
      </c>
      <c r="BK10" s="84"/>
      <c r="BL10" s="38" t="s">
        <v>114</v>
      </c>
      <c r="BM10" s="115" t="s">
        <v>119</v>
      </c>
      <c r="BN10" s="116" t="s">
        <v>200</v>
      </c>
      <c r="BO10" s="84" t="s">
        <v>242</v>
      </c>
      <c r="BP10" s="84">
        <v>17672</v>
      </c>
      <c r="BQ10" s="117" t="s">
        <v>202</v>
      </c>
      <c r="BR10" s="118" t="s">
        <v>358</v>
      </c>
    </row>
    <row r="11" spans="1:70" s="113" customFormat="1" ht="15" customHeight="1" x14ac:dyDescent="0.35">
      <c r="A11" s="84">
        <v>7</v>
      </c>
      <c r="B11" s="38" t="s">
        <v>247</v>
      </c>
      <c r="C11" s="38" t="s">
        <v>248</v>
      </c>
      <c r="D11" s="38" t="s">
        <v>249</v>
      </c>
      <c r="E11" s="38" t="s">
        <v>249</v>
      </c>
      <c r="F11" s="38" t="s">
        <v>250</v>
      </c>
      <c r="G11" s="84" t="s">
        <v>251</v>
      </c>
      <c r="H11" s="38" t="s">
        <v>252</v>
      </c>
      <c r="I11" s="84">
        <v>16280</v>
      </c>
      <c r="J11" s="38" t="s">
        <v>346</v>
      </c>
      <c r="K11" s="84">
        <v>16280</v>
      </c>
      <c r="L11" s="84" t="s">
        <v>254</v>
      </c>
      <c r="M11" s="38" t="s">
        <v>255</v>
      </c>
      <c r="N11" s="84">
        <v>22963</v>
      </c>
      <c r="O11" s="84" t="s">
        <v>347</v>
      </c>
      <c r="P11" s="84">
        <v>37572</v>
      </c>
      <c r="Q11" s="38" t="s">
        <v>348</v>
      </c>
      <c r="R11" s="38" t="s">
        <v>258</v>
      </c>
      <c r="S11" s="84" t="s">
        <v>349</v>
      </c>
      <c r="T11" s="84" t="s">
        <v>349</v>
      </c>
      <c r="U11" s="84" t="s">
        <v>280</v>
      </c>
      <c r="V11" s="84" t="s">
        <v>261</v>
      </c>
      <c r="W11" s="84">
        <v>541</v>
      </c>
      <c r="X11" s="38" t="s">
        <v>262</v>
      </c>
      <c r="Y11" s="84">
        <v>351580553</v>
      </c>
      <c r="Z11" s="38" t="s">
        <v>350</v>
      </c>
      <c r="AA11" s="108" t="s">
        <v>355</v>
      </c>
      <c r="AB11" s="84">
        <v>63000</v>
      </c>
      <c r="AC11" s="108" t="s">
        <v>266</v>
      </c>
      <c r="AD11" s="84">
        <v>24</v>
      </c>
      <c r="AE11" s="84" t="s">
        <v>283</v>
      </c>
      <c r="AF11" s="84" t="s">
        <v>351</v>
      </c>
      <c r="AG11" s="108" t="s">
        <v>352</v>
      </c>
      <c r="AH11" s="84" t="s">
        <v>353</v>
      </c>
      <c r="AI11" s="108" t="s">
        <v>356</v>
      </c>
      <c r="AJ11" s="84">
        <v>3400</v>
      </c>
      <c r="AK11" s="84">
        <v>3400</v>
      </c>
      <c r="AL11" s="108" t="s">
        <v>272</v>
      </c>
      <c r="AM11" s="84">
        <v>59109.36</v>
      </c>
      <c r="AN11" s="112">
        <v>19090.64</v>
      </c>
      <c r="AO11" s="112">
        <v>78200</v>
      </c>
      <c r="AP11" s="112">
        <v>3890.64</v>
      </c>
      <c r="AQ11" s="112">
        <v>83.36</v>
      </c>
      <c r="AR11" s="112">
        <v>3974</v>
      </c>
      <c r="AS11" s="112">
        <v>3890.64</v>
      </c>
      <c r="AT11" s="112">
        <v>83.36</v>
      </c>
      <c r="AU11" s="112">
        <v>3974</v>
      </c>
      <c r="AV11" s="84">
        <v>26</v>
      </c>
      <c r="AW11" s="84"/>
      <c r="AX11" s="84"/>
      <c r="AY11" s="108"/>
      <c r="AZ11" s="84"/>
      <c r="BA11" s="84"/>
      <c r="BB11" s="84" t="s">
        <v>273</v>
      </c>
      <c r="BC11" s="84" t="s">
        <v>145</v>
      </c>
      <c r="BD11" s="108"/>
      <c r="BE11" s="84">
        <v>0</v>
      </c>
      <c r="BF11" s="38" t="s">
        <v>349</v>
      </c>
      <c r="BG11" s="84" t="s">
        <v>354</v>
      </c>
      <c r="BH11" s="114" t="s">
        <v>274</v>
      </c>
      <c r="BI11" s="38" t="s">
        <v>110</v>
      </c>
      <c r="BJ11" s="85">
        <v>45898</v>
      </c>
      <c r="BK11" s="84"/>
      <c r="BL11" s="38" t="s">
        <v>114</v>
      </c>
      <c r="BM11" s="115" t="s">
        <v>119</v>
      </c>
      <c r="BN11" s="116" t="s">
        <v>201</v>
      </c>
      <c r="BO11" s="84" t="s">
        <v>244</v>
      </c>
      <c r="BP11" s="84">
        <v>0</v>
      </c>
      <c r="BQ11" s="117"/>
      <c r="BR11" s="118" t="s">
        <v>357</v>
      </c>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2025-10-14T16:09:47Z</dcterms:modified>
</cp:coreProperties>
</file>