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BH-Aurngabad css/"/>
    </mc:Choice>
  </mc:AlternateContent>
  <xr:revisionPtr revIDLastSave="9" documentId="8_{5100183A-5A67-4C92-926F-0A1E403F8655}" xr6:coauthVersionLast="47" xr6:coauthVersionMax="47" xr10:uidLastSave="{261AC746-B30D-49BD-89DF-63E84D7ECA0E}"/>
  <workbookProtection workbookAlgorithmName="SHA-512" workbookHashValue="OBscu4TATRIhJCYMSeowB6PXAvQjkdcySW2YFb37y9zieivtlsE0wN5LMkg6vjaIBzAWoOHt6QOa0YPkPJLdRw==" workbookSaltValue="Sh2xPqcO+MMCDQOWopNvDQ==" workbookSpinCount="100000" lockStructure="1"/>
  <bookViews>
    <workbookView minimized="1" xWindow="6160" yWindow="4170" windowWidth="14400" windowHeight="7270" tabRatio="796" firstSheet="2" activeTab="5"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Safe'!$A$1:$E$25</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<sst xmlns="http://schemas.openxmlformats.org/spreadsheetml/2006/main" count="474" uniqueCount="327">
  <si>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</si>
  <si>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</si>
  <si>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</si>
  <si>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</si>
  <si>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</si>
  <si>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</si>
  <si>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</si>
  <si>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</si>
  <si>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</si>
  <si>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</si>
  <si>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</si>
  <si>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</si>
  <si>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</si>
  <si>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</si>
  <si>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</si>
  <si>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</si>
  <si>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</si>
  <si>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</si>
  <si>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</si>
  <si>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</si>
  <si>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</si>
  <si>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</si>
  <si>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</si>
  <si>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</si>
  <si>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</si>
  <si>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</si>
  <si>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</si>
  <si>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</si>
  <si>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</si>
  <si>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</si>
  <si>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</si>
  <si>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</si>
  <si>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</si>
  <si>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</si>
  <si>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</si>
  <si>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</si>
  <si>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</si>
  <si>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</si>
  <si>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</si>
  <si>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</si>
  <si>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</si>
  <si>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</si>
  <si>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</si>
  <si>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</si>
  <si>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</si>
  <si>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</si>
  <si>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</si>
  <si>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</si>
  <si>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</si>
  <si>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</si>
  <si>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</si>
  <si>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</si>
  <si>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</si>
  <si>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</si>
  <si>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</si>
  <si>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</si>
  <si>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</si>
  <si>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</si>
  <si>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</si>
  <si>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</si>
  <si>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</si>
  <si>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</si>
  <si>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</si>
  <si>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</si>
  <si>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</si>
  <si>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</si>
  <si>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</si>
  <si>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</si>
  <si>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</si>
  <si>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</si>
  <si>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</si>
  <si>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</si>
  <si>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</si>
  <si>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</si>
  <si>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</si>
  <si>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</si>
  <si>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</si>
  <si>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</si>
  <si>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</si>
  <si>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</si>
  <si>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</si>
  <si>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</si>
  <si>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</si>
  <si>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</si>
  <si>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</si>
  <si>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</si>
  <si>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</si>
  <si>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</si>
  <si>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</si>
  <si>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</si>
  <si>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</si>
  <si>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</si>
  <si>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</si>
  <si>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</si>
  <si>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</si>
  <si>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</si>
  <si>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</si>
  <si>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</si>
  <si>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</si>
  <si>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</si>
  <si>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</si>
  <si>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</si>
  <si>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</si>
  <si>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</si>
  <si>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</si>
  <si>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</si>
  <si>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</si>
  <si>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</si>
  <si>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</si>
  <si>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</si>
  <si>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</si>
  <si>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</si>
  <si>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</si>
  <si>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</si>
  <si>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</si>
  <si>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</si>
  <si>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</si>
  <si>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</si>
  <si>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</si>
  <si>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</si>
  <si>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</si>
  <si>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</si>
  <si>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</si>
  <si>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</si>
  <si>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</si>
  <si>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</si>
  <si>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</si>
  <si>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</si>
  <si>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</si>
  <si>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</si>
  <si>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</si>
  <si>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</si>
  <si>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</si>
  <si>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</si>
  <si>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</si>
  <si>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</si>
  <si>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</si>
  <si>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</si>
  <si>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</si>
  <si>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</si>
  <si>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</si>
  <si>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</si>
  <si>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</si>
  <si>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</si>
  <si>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</si>
  <si>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</si>
  <si>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</si>
  <si>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</si>
  <si>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</si>
  <si>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</si>
  <si>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</si>
  <si>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</si>
  <si>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</si>
  <si>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</si>
  <si>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</si>
  <si>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</si>
  <si>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</si>
  <si>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</si>
  <si>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</si>
  <si>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</si>
  <si>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</si>
  <si>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</si>
  <si>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</si>
  <si>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</si>
  <si>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</si>
  <si>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</si>
  <si>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</si>
  <si>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</si>
  <si>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</si>
  <si>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</si>
  <si>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</si>
  <si>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</si>
  <si>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</si>
  <si>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</si>
  <si>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</si>
  <si>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</si>
  <si>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</si>
  <si>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</si>
  <si>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</si>
  <si>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</si>
  <si>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</si>
  <si>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</si>
  <si>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</si>
  <si>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</si>
  <si>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</si>
  <si>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</si>
  <si>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</si>
  <si>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</si>
  <si>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</si>
  <si>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</si>
  <si>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</si>
  <si>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</si>
  <si>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</si>
  <si>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</si>
  <si>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</si>
  <si>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</si>
  <si>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</si>
  <si>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</si>
  <si>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</si>
  <si>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</si>
  <si>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</si>
  <si>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</si>
  <si>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</si>
  <si>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</si>
  <si>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</si>
  <si>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</si>
  <si>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</si>
  <si>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</si>
  <si>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</si>
  <si>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</si>
  <si>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</si>
  <si>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</si>
  <si>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</si>
  <si>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</si>
  <si>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</si>
  <si>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</si>
  <si>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</si>
  <si>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</si>
  <si>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</si>
  <si>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</si>
  <si>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</si>
  <si>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</si>
  <si>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</si>
  <si>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</si>
  <si>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</si>
  <si>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</si>
  <si>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</si>
  <si>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</si>
  <si>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</si>
  <si>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</si>
  <si>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</si>
  <si>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</si>
  <si>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</si>
  <si>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</si>
  <si>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</si>
  <si>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</si>
  <si>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</si>
  <si>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</si>
  <si>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</si>
  <si>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</si>
  <si>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</si>
  <si>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</si>
  <si>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</si>
  <si>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</si>
  <si>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</si>
  <si>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</si>
  <si>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</si>
  <si>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BH3946</t>
  </si>
  <si>
    <t>Aurangabad (BH)</t>
  </si>
  <si>
    <t>Gaya</t>
  </si>
  <si>
    <t>Goh</t>
  </si>
  <si>
    <t>Bihar-2</t>
  </si>
  <si>
    <t>As per BM explanation an amount of rs.175129/- deposited into wrong bank account on the month of Apr'25 which mail was send to the superior.</t>
  </si>
  <si>
    <t>During the physical cash verification found that rs.175129/- shortage from branch safe locker.
As per the BM explanation an amount of rs.175129/- deposited in wrong bank account on the month of Apr'25.</t>
  </si>
  <si>
    <t>Dual Staff</t>
  </si>
  <si>
    <t>G2</t>
  </si>
  <si>
    <t>Lalu Kumar</t>
  </si>
  <si>
    <t>SF0047224</t>
  </si>
  <si>
    <t>BM</t>
  </si>
  <si>
    <t>CA</t>
  </si>
  <si>
    <t>Available &amp; Updated</t>
  </si>
  <si>
    <t>G1</t>
  </si>
  <si>
    <t>Kunal Kumar</t>
  </si>
  <si>
    <t>SF0073965</t>
  </si>
  <si>
    <t>North</t>
  </si>
  <si>
    <t>Aurangabad(BH)</t>
  </si>
  <si>
    <t>Aurangabad ( BH)</t>
  </si>
  <si>
    <t>Malawn</t>
  </si>
  <si>
    <t>SF0075172</t>
  </si>
  <si>
    <t>Ranjeet  kumar</t>
  </si>
  <si>
    <t>702500 C2</t>
  </si>
  <si>
    <t>702500 C2 Lasara1</t>
  </si>
  <si>
    <t>Chetana</t>
  </si>
  <si>
    <t>SSF4048279</t>
  </si>
  <si>
    <t>GENERAL</t>
  </si>
  <si>
    <t>HINDU</t>
  </si>
  <si>
    <t>Agriculture &amp; Farming</t>
  </si>
  <si>
    <t>SUSHMA DEVI</t>
  </si>
  <si>
    <t>SSF4053471</t>
  </si>
  <si>
    <t>OBC</t>
  </si>
  <si>
    <t>PRATIMA DEVI</t>
  </si>
  <si>
    <t>27-Jun-2023</t>
  </si>
  <si>
    <t>08</t>
  </si>
  <si>
    <t>1</t>
  </si>
  <si>
    <t>1 Yrs</t>
  </si>
  <si>
    <t>27 Jun 2023</t>
  </si>
  <si>
    <t>&lt;= 2 Years</t>
  </si>
  <si>
    <t>08-Aug-2023</t>
  </si>
  <si>
    <t>08-May-2025</t>
  </si>
  <si>
    <t>Open</t>
  </si>
  <si>
    <t>7667725475</t>
  </si>
  <si>
    <t>9263629754</t>
  </si>
  <si>
    <t>Vishal Kumar Singh/SF0059880</t>
  </si>
  <si>
    <t>Borrower preclose her loan by paying rs.9082/- on date 21-03-25 to LO Rohit but he did not close her loan in fimo even he post her emi on month wise rs.2240*2=4480/- (04-04-25 &amp; 04-05-25) and rest rs.4600/- kept in his pocket.</t>
  </si>
  <si>
    <t>Borrower preclose her loan by paying rs.14993/- on date 14-12-2024 to LO Rohit but he did not close her loan in fimo even he post her emi on month wise rs.2240*5=11200/- (08-01-25, 08-02-25, 08-03-25, 08-04-25 &amp; 08-05-25) and rest rs.3793/- kept in his pocket.</t>
  </si>
  <si>
    <t>Ranjay Kumar</t>
  </si>
  <si>
    <t>Borrower preclose her loan by paying rs.14993/- on date 14-12-2024 to LO Ranjay but he did not close her loan in fimo even he post her emi on month wise rs.2240*5=11200/- (08-01-25, 08-02-25, 08-03-25, 08-04-25 &amp; 08-05-25) and rest rs.3793/- kept in his pocket.</t>
  </si>
  <si>
    <t>Borrower preclose her loan by paying rs.9082/- on date 21-03-25 to LO Ranjay but he did not close her loan in fimo even he post her emi on month wise rs.2240*2=4480/- (04-04-25 &amp; 04-05-25) and rest rs.4600/- kept in his pocket.</t>
  </si>
  <si>
    <t>Terminated</t>
  </si>
  <si>
    <t>CSS</t>
  </si>
  <si>
    <t>Saketnath Thakur/SF0062081</t>
  </si>
  <si>
    <t>Ravi Kumar Ranjan/SF0072744</t>
  </si>
  <si>
    <t>Akash Kumar/SF0031337</t>
  </si>
  <si>
    <t>Shyam Narayan Yadav/SF0032133</t>
  </si>
  <si>
    <t>SF0073262</t>
  </si>
  <si>
    <t>Completed-Report Submitted</t>
  </si>
  <si>
    <t>Complaint raised by borrower to css that she closed her loan but still showing od. Post verification it is observed that 02 borrower are affected on preclose misappropriation amounting of rs.24075/-. Out of that rs.15680/- post by CA on month wise and rest rs.8395/- kept in his pocket. The finalfraud amount is rs.8395/-.</t>
  </si>
  <si>
    <t>SSF4780785</t>
  </si>
  <si>
    <t>BASANTI DEVI</t>
  </si>
  <si>
    <t>SSF4559120</t>
  </si>
  <si>
    <t>ANITA KUMARII</t>
  </si>
  <si>
    <t>29-Oct-2023</t>
  </si>
  <si>
    <t>29 Oct 2023</t>
  </si>
  <si>
    <t>08-Dec-2023</t>
  </si>
  <si>
    <t>08-Jul-2025</t>
  </si>
  <si>
    <t>13-Nov-2024</t>
  </si>
  <si>
    <t>GL-2</t>
  </si>
  <si>
    <t>20 Sep 2023</t>
  </si>
  <si>
    <t>08-Dec-2024</t>
  </si>
  <si>
    <t>08-Aug-2025</t>
  </si>
  <si>
    <t>7294996929</t>
  </si>
  <si>
    <t>7463978174</t>
  </si>
  <si>
    <t>No issue.</t>
  </si>
  <si>
    <t>FN25-26-01961</t>
  </si>
  <si>
    <t>21-08-2025</t>
  </si>
  <si>
    <t>10-:00 AM</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</si>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</sst>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BH3946</v>
      </c>
      <c r="D5" s="63" t="str">
        <f>IF('Physical Cash at Safe'!D28="Yes", 'Physical Cash at Safe'!A4, 'Borrower Wise Details'!C5)</f>
        <v>Aurangabad ( BH)</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45864</v>
      </c>
      <c r="H5" s="107" t="s">
        <v>299</v>
      </c>
      <c r="I5" s="61">
        <v>45897</v>
      </c>
      <c r="J5" s="74" t="str">
        <f>IF('Physical Cash at Safe'!D28="Yes",'Physical Cash at Safe'!E28,IF('Borrower Wise Details'!D5&lt;&gt;"",'Borrower Wise Details'!D5,""))</f>
        <v>FN25-26-01961</v>
      </c>
      <c r="K5" s="81">
        <v>1</v>
      </c>
      <c r="L5" s="82">
        <v>24075</v>
      </c>
      <c r="M5" s="82">
        <v>15680</v>
      </c>
      <c r="N5" s="82" t="s">
        <v>303</v>
      </c>
      <c r="O5" s="82" t="s">
        <v>302</v>
      </c>
      <c r="P5" s="82" t="s">
        <v>301</v>
      </c>
      <c r="Q5" s="82" t="s">
        <v>300</v>
      </c>
      <c r="R5" s="75" t="str">
        <f>IF('Physical Cash at Safe'!$D$28="Yes", 'Physical Cash at Safe'!$A$28, IF('Borrower Wise Details'!F5&lt;&gt;"", 'Borrower Wise Details'!F5, ""))</f>
        <v>Ranjay Kumar</v>
      </c>
      <c r="S5" s="74" t="str">
        <f>IF('Physical Cash at Safe'!$D$28="Yes", 'Physical Cash at Safe'!$C$28, IF('Borrower Wise Details'!H5&lt;&gt;"", 'Borrower Wise Details'!H5, ""))</f>
        <v>CA</v>
      </c>
      <c r="T5" s="74" t="str">
        <f>IF('Physical Cash at Safe'!$D$28="Yes", 'Physical Cash at Safe'!$B$28, IF('Borrower Wise Details'!G5&lt;&gt;"", 'Borrower Wise Details'!G5, ""))</f>
        <v>SF0073262</v>
      </c>
      <c r="U5" s="77" t="s">
        <v>298</v>
      </c>
      <c r="V5" s="61">
        <v>45835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305</v>
      </c>
      <c r="Z5" s="61">
        <v>45890</v>
      </c>
      <c r="AA5" s="61">
        <v>45890</v>
      </c>
      <c r="AB5" s="94" cm="1">
        <f t="array" ref="AB5">IF(COUNTA('Loan Outstanding Report'!$BI$5:$BI$6000)=0,"",SUMPRODUCT(--(FREQUENCY(IF('Loan Outstanding Report'!$BI$5:$BI$6000&lt;&gt;"",MATCH('Loan Outstanding Report'!$S$5:$S$6000,'Loan Outstanding Report'!$S$5:$S$6000,0)),ROW('Loan Outstanding Report'!$S$5:$S$6000)-ROW('Loan Outstanding Report'!S5)+1)&gt;0)))</f>
        <v>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24075</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15680</v>
      </c>
      <c r="AE5" s="126">
        <f>IF(AND(AC5="", AD5=""), "", IF(AD5="", AC5, AC5 - IF(ISNUMBER(AD5), AD5, 0)))</f>
        <v>8395</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45897</v>
      </c>
      <c r="AH5" s="70" t="s">
        <v>306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T5" sqref="T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BH3946</v>
      </c>
      <c r="C5" s="50" t="str">
        <f>IF('Fraud Investigation Report'!D5="", "", 'Fraud Investigation Report'!D5)</f>
        <v>Aurangabad ( BH)</v>
      </c>
      <c r="D5" s="68" t="str">
        <f>IF(OR('Fraud Investigation Report'!R5="", 'Fraud Investigation Report'!R5=0), "", 'Fraud Investigation Report'!R5)</f>
        <v>Ranjay Kumar</v>
      </c>
      <c r="E5" s="68" t="str">
        <f>IF(OR('Fraud Investigation Report'!T5="", 'Fraud Investigation Report'!T5=0), "", 'Fraud Investigation Report'!T5)</f>
        <v>SF0073262</v>
      </c>
      <c r="F5" s="68" t="str">
        <f>IF(OR('Fraud Investigation Report'!S5="", 'Fraud Investigation Report'!S5=0), "", 'Fraud Investigation Report'!S5)</f>
        <v>CA</v>
      </c>
      <c r="G5" s="50" t="str">
        <f>IF('Fraud Investigation Report'!J5="", "", 'Fraud Investigation Report'!J5)</f>
        <v>FN25-26-01961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24075</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24075</v>
      </c>
      <c r="O5" s="69">
        <f>IF('Fraud Investigation Report'!AD5="", "", 'Fraud Investigation Report'!AD5)</f>
        <v>15680</v>
      </c>
      <c r="P5" s="126">
        <f>IF(AND(N5="", O5=""), "", IF(O5="", N5, N5 - IF(ISNUMBER(O5), O5, 0)))</f>
        <v>8395</v>
      </c>
      <c r="Q5" s="49"/>
      <c r="R5" s="84" t="s">
        <v>326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pageSetUpPr fitToPage="1"/>
  </sheetPr>
  <dimension ref="A1:F1048576"/>
  <sheetViews>
    <sheetView showGridLines="0" zoomScaleNormal="100" workbookViewId="0">
      <pane ySplit="2" topLeftCell="A30" activePane="bottomLeft" state="frozen"/>
      <selection pane="bottomLeft" activeCell="C37" sqref="C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1" t="s">
        <v>2</v>
      </c>
      <c r="B1" s="132"/>
      <c r="C1" s="132"/>
      <c r="D1" s="132"/>
      <c r="E1" s="133"/>
    </row>
    <row r="2" spans="1:5" ht="18.5" x14ac:dyDescent="0.45">
      <c r="A2" s="14"/>
      <c r="B2" s="134" t="s">
        <v>3</v>
      </c>
      <c r="C2" s="134"/>
      <c r="D2" s="134"/>
      <c r="E2" s="15"/>
    </row>
    <row r="3" spans="1:5" ht="14.5" x14ac:dyDescent="0.35">
      <c r="A3" s="16" t="s">
        <v>1</v>
      </c>
      <c r="B3" s="16" t="s">
        <v>0</v>
      </c>
      <c r="C3" s="16" t="s">
        <v>66</v>
      </c>
      <c r="D3" s="16" t="s">
        <v>67</v>
      </c>
      <c r="E3" s="16" t="s">
        <v>68</v>
      </c>
    </row>
    <row r="4" spans="1:5" ht="24" customHeight="1" x14ac:dyDescent="0.35">
      <c r="A4" s="40" t="s">
        <v>247</v>
      </c>
      <c r="B4" s="41" t="s">
        <v>248</v>
      </c>
      <c r="C4" s="41" t="s">
        <v>250</v>
      </c>
      <c r="D4" s="41" t="s">
        <v>248</v>
      </c>
      <c r="E4" s="41" t="s">
        <v>249</v>
      </c>
    </row>
    <row r="5" spans="1:5" ht="35.25" customHeight="1" x14ac:dyDescent="0.35">
      <c r="A5" s="17" t="s">
        <v>5</v>
      </c>
      <c r="B5" s="17" t="s">
        <v>99</v>
      </c>
      <c r="C5" s="17" t="s">
        <v>216</v>
      </c>
      <c r="D5" s="17" t="s">
        <v>100</v>
      </c>
      <c r="E5" s="17" t="s">
        <v>69</v>
      </c>
    </row>
    <row r="6" spans="1:5" ht="25.5" customHeight="1" x14ac:dyDescent="0.35">
      <c r="A6" s="42" t="s">
        <v>251</v>
      </c>
      <c r="B6" s="18">
        <v>45890</v>
      </c>
      <c r="C6" s="18">
        <v>45889</v>
      </c>
      <c r="D6" s="18">
        <v>45890</v>
      </c>
      <c r="E6" s="19">
        <v>0.29166666666666669</v>
      </c>
    </row>
    <row r="7" spans="1:5" ht="15.5" x14ac:dyDescent="0.35">
      <c r="A7" s="135" t="s">
        <v>70</v>
      </c>
      <c r="B7" s="136"/>
      <c r="C7" s="136"/>
      <c r="D7" s="136"/>
      <c r="E7" s="136"/>
    </row>
    <row r="8" spans="1:5" ht="15" customHeight="1" x14ac:dyDescent="0.35">
      <c r="A8" s="137" t="s">
        <v>71</v>
      </c>
      <c r="B8" s="139" t="s">
        <v>92</v>
      </c>
      <c r="C8" s="140"/>
      <c r="D8" s="141" t="s">
        <v>72</v>
      </c>
      <c r="E8" s="142"/>
    </row>
    <row r="9" spans="1:5" ht="14.5" x14ac:dyDescent="0.35">
      <c r="A9" s="138"/>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49</v>
      </c>
      <c r="E11" s="23">
        <f t="shared" ref="E11:E17" si="0">D11*A11</f>
        <v>24500</v>
      </c>
    </row>
    <row r="12" spans="1:5" ht="14.5" x14ac:dyDescent="0.35">
      <c r="A12" s="24">
        <v>200</v>
      </c>
      <c r="B12" s="25">
        <v>0</v>
      </c>
      <c r="C12" s="23">
        <f>B12*A12</f>
        <v>0</v>
      </c>
      <c r="D12" s="25">
        <v>5</v>
      </c>
      <c r="E12" s="23">
        <f t="shared" si="0"/>
        <v>1000</v>
      </c>
    </row>
    <row r="13" spans="1:5" ht="14.5" x14ac:dyDescent="0.35">
      <c r="A13" s="24">
        <v>100</v>
      </c>
      <c r="B13" s="25">
        <v>0</v>
      </c>
      <c r="C13" s="23">
        <f t="shared" ref="C13:C17" si="1">B13*A13</f>
        <v>0</v>
      </c>
      <c r="D13" s="25">
        <v>9</v>
      </c>
      <c r="E13" s="23">
        <f t="shared" si="0"/>
        <v>900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4</v>
      </c>
      <c r="E16" s="23">
        <f t="shared" si="0"/>
        <v>40</v>
      </c>
    </row>
    <row r="17" spans="1:5" ht="14.5" x14ac:dyDescent="0.35">
      <c r="A17" s="24">
        <v>5</v>
      </c>
      <c r="B17" s="25">
        <v>0</v>
      </c>
      <c r="C17" s="23">
        <f t="shared" si="1"/>
        <v>0</v>
      </c>
      <c r="D17" s="25">
        <v>0</v>
      </c>
      <c r="E17" s="23">
        <f t="shared" si="0"/>
        <v>0</v>
      </c>
    </row>
    <row r="18" spans="1:5" ht="14.5" x14ac:dyDescent="0.35">
      <c r="A18" s="26" t="s">
        <v>75</v>
      </c>
      <c r="B18" s="27">
        <v>201728</v>
      </c>
      <c r="C18" s="23">
        <f>B18</f>
        <v>201728</v>
      </c>
      <c r="D18" s="27">
        <v>159</v>
      </c>
      <c r="E18" s="28">
        <f>D18</f>
        <v>159</v>
      </c>
    </row>
    <row r="19" spans="1:5" ht="14.5" x14ac:dyDescent="0.35">
      <c r="A19" s="29"/>
      <c r="B19" s="30" t="s">
        <v>76</v>
      </c>
      <c r="C19" s="31">
        <f>SUM(C10:C18)</f>
        <v>201728</v>
      </c>
      <c r="D19" s="30" t="s">
        <v>76</v>
      </c>
      <c r="E19" s="31">
        <f>SUM(E10:E18)</f>
        <v>26599</v>
      </c>
    </row>
    <row r="20" spans="1:5" ht="30" customHeight="1" x14ac:dyDescent="0.35">
      <c r="A20" s="143" t="s">
        <v>97</v>
      </c>
      <c r="B20" s="144"/>
      <c r="C20" s="32">
        <v>26599</v>
      </c>
      <c r="D20" s="33" t="s">
        <v>91</v>
      </c>
      <c r="E20" s="34">
        <v>175129</v>
      </c>
    </row>
    <row r="21" spans="1:5" ht="30" customHeight="1" x14ac:dyDescent="0.35">
      <c r="A21" s="145" t="s">
        <v>88</v>
      </c>
      <c r="B21" s="146"/>
      <c r="C21" s="34">
        <v>0</v>
      </c>
      <c r="D21" s="33" t="s">
        <v>89</v>
      </c>
      <c r="E21" s="34"/>
    </row>
    <row r="22" spans="1:5" ht="30" customHeight="1" x14ac:dyDescent="0.35">
      <c r="A22" s="145" t="s">
        <v>77</v>
      </c>
      <c r="B22" s="146"/>
      <c r="C22" s="34">
        <v>0</v>
      </c>
      <c r="D22" s="35" t="s">
        <v>78</v>
      </c>
      <c r="E22" s="34"/>
    </row>
    <row r="23" spans="1:5" ht="30" customHeight="1" x14ac:dyDescent="0.35">
      <c r="A23" s="145" t="s">
        <v>79</v>
      </c>
      <c r="B23" s="146"/>
      <c r="C23" s="52">
        <f>(C19+C21)-(E20+E21)-E19</f>
        <v>0</v>
      </c>
      <c r="D23" s="53" t="s">
        <v>215</v>
      </c>
      <c r="E23" s="34"/>
    </row>
    <row r="24" spans="1:5" ht="82.5" customHeight="1" x14ac:dyDescent="0.35">
      <c r="A24" s="33" t="s">
        <v>80</v>
      </c>
      <c r="B24" s="130" t="s">
        <v>253</v>
      </c>
      <c r="C24" s="130"/>
      <c r="D24" s="130"/>
      <c r="E24" s="130"/>
    </row>
    <row r="25" spans="1:5" ht="57.75" customHeight="1" x14ac:dyDescent="0.35">
      <c r="A25" s="36" t="s">
        <v>81</v>
      </c>
      <c r="B25" s="152" t="s">
        <v>252</v>
      </c>
      <c r="C25" s="152"/>
      <c r="D25" s="152"/>
      <c r="E25" s="152"/>
    </row>
    <row r="26" spans="1:5" ht="20.149999999999999" customHeight="1" x14ac:dyDescent="0.35">
      <c r="A26" s="157" t="s">
        <v>189</v>
      </c>
      <c r="B26" s="157"/>
      <c r="C26" s="157"/>
      <c r="D26" s="157"/>
      <c r="E26" s="157"/>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5" t="s">
        <v>218</v>
      </c>
      <c r="E29" s="156"/>
    </row>
    <row r="30" spans="1:5" ht="40" customHeight="1" x14ac:dyDescent="0.35">
      <c r="A30" s="127"/>
      <c r="B30" s="127"/>
      <c r="C30" s="128">
        <f>A30-B30</f>
        <v>0</v>
      </c>
      <c r="D30" s="158"/>
      <c r="E30" s="159"/>
    </row>
    <row r="31" spans="1:5" ht="15" customHeight="1" x14ac:dyDescent="0.35">
      <c r="A31" s="160"/>
      <c r="B31" s="161"/>
      <c r="C31" s="161"/>
      <c r="D31" s="161"/>
      <c r="E31" s="162"/>
    </row>
    <row r="32" spans="1:5" ht="24.75" customHeight="1" x14ac:dyDescent="0.35">
      <c r="A32" s="37" t="s">
        <v>219</v>
      </c>
      <c r="B32" s="38" t="s">
        <v>254</v>
      </c>
      <c r="C32" s="37" t="s">
        <v>82</v>
      </c>
      <c r="D32" s="153" t="s">
        <v>260</v>
      </c>
      <c r="E32" s="154"/>
    </row>
    <row r="33" spans="1:5" ht="18" customHeight="1" x14ac:dyDescent="0.35">
      <c r="A33" s="37" t="s">
        <v>83</v>
      </c>
      <c r="B33" s="106" t="s">
        <v>255</v>
      </c>
      <c r="C33" s="39" t="s">
        <v>84</v>
      </c>
      <c r="D33" s="147" t="s">
        <v>261</v>
      </c>
      <c r="E33" s="148"/>
    </row>
    <row r="34" spans="1:5" ht="26" x14ac:dyDescent="0.35">
      <c r="A34" s="39" t="s">
        <v>220</v>
      </c>
      <c r="B34" s="38" t="s">
        <v>256</v>
      </c>
      <c r="C34" s="39" t="s">
        <v>221</v>
      </c>
      <c r="D34" s="149" t="s">
        <v>262</v>
      </c>
      <c r="E34" s="150"/>
    </row>
    <row r="35" spans="1:5" ht="26" x14ac:dyDescent="0.35">
      <c r="A35" s="39" t="s">
        <v>222</v>
      </c>
      <c r="B35" s="38" t="s">
        <v>257</v>
      </c>
      <c r="C35" s="39" t="s">
        <v>224</v>
      </c>
      <c r="D35" s="149" t="s">
        <v>263</v>
      </c>
      <c r="E35" s="150"/>
    </row>
    <row r="36" spans="1:5" ht="25.5" customHeight="1" x14ac:dyDescent="0.35">
      <c r="A36" s="39" t="s">
        <v>223</v>
      </c>
      <c r="B36" s="38" t="s">
        <v>258</v>
      </c>
      <c r="C36" s="39" t="s">
        <v>225</v>
      </c>
      <c r="D36" s="151" t="s">
        <v>259</v>
      </c>
      <c r="E36" s="151"/>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scale="88"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P6" sqref="P6"/>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BH3946</v>
      </c>
      <c r="C5" s="119" t="str">
        <f>IF('Loan Outstanding Report'!$H$5="", "", 'Loan Outstanding Report'!$H$5)</f>
        <v>Aurangabad ( BH)</v>
      </c>
      <c r="D5" s="41" t="s">
        <v>323</v>
      </c>
      <c r="E5" s="65">
        <v>45890</v>
      </c>
      <c r="F5" s="38" t="s">
        <v>295</v>
      </c>
      <c r="G5" s="49" t="s">
        <v>304</v>
      </c>
      <c r="H5" s="49" t="s">
        <v>259</v>
      </c>
      <c r="I5" s="120" t="s">
        <v>270</v>
      </c>
      <c r="J5" s="120" t="s">
        <v>273</v>
      </c>
      <c r="K5" s="120" t="s">
        <v>277</v>
      </c>
      <c r="L5" s="11">
        <v>351966285</v>
      </c>
      <c r="M5" s="65" t="s">
        <v>281</v>
      </c>
      <c r="N5" s="124">
        <v>42000</v>
      </c>
      <c r="O5" s="124">
        <v>2240</v>
      </c>
      <c r="P5" s="121" t="s">
        <v>140</v>
      </c>
      <c r="Q5" s="80">
        <v>45640</v>
      </c>
      <c r="R5" s="124">
        <v>14993</v>
      </c>
      <c r="S5" s="124">
        <v>11200</v>
      </c>
      <c r="T5" s="124">
        <v>0</v>
      </c>
      <c r="U5" s="125">
        <f t="shared" ref="U5" si="0">IF(AND(ISBLANK(R5),ISBLANK(S5),ISBLANK(T5)),"",R5-(S5+T5))</f>
        <v>3793</v>
      </c>
      <c r="V5" s="117" t="s">
        <v>201</v>
      </c>
      <c r="W5" s="122" t="s">
        <v>296</v>
      </c>
    </row>
    <row r="6" spans="1:23" ht="25" customHeight="1" x14ac:dyDescent="0.3">
      <c r="A6" s="64">
        <v>2</v>
      </c>
      <c r="B6" s="60" t="str">
        <f>IF(J6&lt;&gt;"", $B$5, "")</f>
        <v>BH3946</v>
      </c>
      <c r="C6" s="119" t="str">
        <f>IF(J6&lt;&gt;"", $C$5, "")</f>
        <v>Aurangabad ( BH)</v>
      </c>
      <c r="D6" s="41" t="str">
        <f>IF(J6&lt;&gt;"", $D$5, "")</f>
        <v>FN25-26-01961</v>
      </c>
      <c r="E6" s="65">
        <v>45890</v>
      </c>
      <c r="F6" s="38" t="s">
        <v>295</v>
      </c>
      <c r="G6" s="49" t="str">
        <f>IF(J6&lt;&gt;"", $G$5, "")</f>
        <v>SF0073262</v>
      </c>
      <c r="H6" s="49" t="str">
        <f>IF(J6&lt;&gt;"", $H$5, "")</f>
        <v>CA</v>
      </c>
      <c r="I6" s="120" t="s">
        <v>270</v>
      </c>
      <c r="J6" s="120" t="s">
        <v>278</v>
      </c>
      <c r="K6" s="120" t="s">
        <v>280</v>
      </c>
      <c r="L6" s="11">
        <v>351975241</v>
      </c>
      <c r="M6" s="65" t="s">
        <v>281</v>
      </c>
      <c r="N6" s="124">
        <v>42000</v>
      </c>
      <c r="O6" s="124">
        <v>2240</v>
      </c>
      <c r="P6" s="121" t="s">
        <v>140</v>
      </c>
      <c r="Q6" s="80">
        <v>45737</v>
      </c>
      <c r="R6" s="124">
        <v>9082</v>
      </c>
      <c r="S6" s="124">
        <v>4480</v>
      </c>
      <c r="T6" s="124">
        <v>0</v>
      </c>
      <c r="U6" s="125">
        <f t="shared" ref="U6:U69" si="1">IF(AND(ISBLANK(R6),ISBLANK(S6),ISBLANK(T6)),"",R6-(S6+T6))</f>
        <v>4602</v>
      </c>
      <c r="V6" s="117" t="s">
        <v>202</v>
      </c>
      <c r="W6" s="122" t="s">
        <v>297</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abSelected="1" zoomScale="90" zoomScaleNormal="90" workbookViewId="0">
      <selection activeCell="K8" sqref="K8"/>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t="s">
        <v>324</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t="s">
        <v>324</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325</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264</v>
      </c>
      <c r="C5" s="38" t="s">
        <v>251</v>
      </c>
      <c r="D5" s="38" t="s">
        <v>249</v>
      </c>
      <c r="E5" s="38" t="s">
        <v>265</v>
      </c>
      <c r="F5" s="38" t="s">
        <v>250</v>
      </c>
      <c r="G5" s="84" t="s">
        <v>247</v>
      </c>
      <c r="H5" s="38" t="s">
        <v>266</v>
      </c>
      <c r="I5" s="84">
        <v>21150</v>
      </c>
      <c r="J5" s="38" t="s">
        <v>267</v>
      </c>
      <c r="K5" s="84">
        <v>21150</v>
      </c>
      <c r="L5" s="84" t="s">
        <v>268</v>
      </c>
      <c r="M5" s="38" t="s">
        <v>269</v>
      </c>
      <c r="N5" s="84">
        <v>364493</v>
      </c>
      <c r="O5" s="84" t="s">
        <v>270</v>
      </c>
      <c r="P5" s="84">
        <v>526964</v>
      </c>
      <c r="Q5" s="38" t="s">
        <v>271</v>
      </c>
      <c r="R5" s="38" t="s">
        <v>272</v>
      </c>
      <c r="S5" s="84" t="s">
        <v>273</v>
      </c>
      <c r="T5" s="84" t="s">
        <v>273</v>
      </c>
      <c r="U5" s="84" t="s">
        <v>274</v>
      </c>
      <c r="V5" s="84" t="s">
        <v>275</v>
      </c>
      <c r="W5" s="84">
        <v>541</v>
      </c>
      <c r="X5" s="38" t="s">
        <v>276</v>
      </c>
      <c r="Y5" s="84">
        <v>351966285</v>
      </c>
      <c r="Z5" s="38" t="s">
        <v>277</v>
      </c>
      <c r="AA5" s="108" t="s">
        <v>281</v>
      </c>
      <c r="AB5" s="84">
        <v>42000</v>
      </c>
      <c r="AC5" s="108" t="s">
        <v>282</v>
      </c>
      <c r="AD5" s="84">
        <v>24</v>
      </c>
      <c r="AE5" s="84" t="s">
        <v>283</v>
      </c>
      <c r="AF5" s="84" t="s">
        <v>284</v>
      </c>
      <c r="AG5" s="108" t="s">
        <v>285</v>
      </c>
      <c r="AH5" s="84" t="s">
        <v>286</v>
      </c>
      <c r="AI5" s="108" t="s">
        <v>287</v>
      </c>
      <c r="AJ5" s="84">
        <v>2240</v>
      </c>
      <c r="AK5" s="84">
        <v>2240</v>
      </c>
      <c r="AL5" s="108" t="s">
        <v>288</v>
      </c>
      <c r="AM5" s="84">
        <v>37060.559999999998</v>
      </c>
      <c r="AN5" s="112">
        <v>12219.44</v>
      </c>
      <c r="AO5" s="112">
        <v>49280</v>
      </c>
      <c r="AP5" s="112">
        <v>4939.4399999999996</v>
      </c>
      <c r="AQ5" s="112">
        <v>162.56</v>
      </c>
      <c r="AR5" s="112">
        <v>5102</v>
      </c>
      <c r="AS5" s="112">
        <v>4939.4399999999996</v>
      </c>
      <c r="AT5" s="112">
        <v>162.56</v>
      </c>
      <c r="AU5" s="112">
        <v>5102</v>
      </c>
      <c r="AV5" s="84">
        <v>25</v>
      </c>
      <c r="AW5" s="84"/>
      <c r="AX5" s="84"/>
      <c r="AY5" s="108"/>
      <c r="AZ5" s="84"/>
      <c r="BA5" s="84"/>
      <c r="BB5" s="84" t="s">
        <v>289</v>
      </c>
      <c r="BC5" s="84"/>
      <c r="BD5" s="108"/>
      <c r="BE5" s="84">
        <v>0</v>
      </c>
      <c r="BF5" s="38" t="s">
        <v>273</v>
      </c>
      <c r="BG5" s="84" t="s">
        <v>290</v>
      </c>
      <c r="BH5" s="114" t="s">
        <v>292</v>
      </c>
      <c r="BI5" s="38" t="s">
        <v>110</v>
      </c>
      <c r="BJ5" s="85">
        <v>45890</v>
      </c>
      <c r="BK5" s="84"/>
      <c r="BL5" s="38" t="s">
        <v>114</v>
      </c>
      <c r="BM5" s="115" t="s">
        <v>119</v>
      </c>
      <c r="BN5" s="116" t="s">
        <v>199</v>
      </c>
      <c r="BO5" s="84" t="s">
        <v>244</v>
      </c>
      <c r="BP5" s="84">
        <v>14993</v>
      </c>
      <c r="BQ5" s="117" t="s">
        <v>201</v>
      </c>
      <c r="BR5" s="118" t="s">
        <v>294</v>
      </c>
    </row>
    <row r="6" spans="1:70" s="113" customFormat="1" ht="15" customHeight="1" x14ac:dyDescent="0.35">
      <c r="A6" s="84">
        <v>2</v>
      </c>
      <c r="B6" s="38" t="s">
        <v>264</v>
      </c>
      <c r="C6" s="38" t="s">
        <v>251</v>
      </c>
      <c r="D6" s="38" t="s">
        <v>249</v>
      </c>
      <c r="E6" s="38" t="s">
        <v>265</v>
      </c>
      <c r="F6" s="38" t="s">
        <v>250</v>
      </c>
      <c r="G6" s="84" t="s">
        <v>247</v>
      </c>
      <c r="H6" s="38" t="s">
        <v>266</v>
      </c>
      <c r="I6" s="84">
        <v>21150</v>
      </c>
      <c r="J6" s="38" t="s">
        <v>267</v>
      </c>
      <c r="K6" s="84">
        <v>21150</v>
      </c>
      <c r="L6" s="84" t="s">
        <v>268</v>
      </c>
      <c r="M6" s="38" t="s">
        <v>269</v>
      </c>
      <c r="N6" s="84">
        <v>364493</v>
      </c>
      <c r="O6" s="84" t="s">
        <v>270</v>
      </c>
      <c r="P6" s="84">
        <v>526964</v>
      </c>
      <c r="Q6" s="38" t="s">
        <v>271</v>
      </c>
      <c r="R6" s="38" t="s">
        <v>272</v>
      </c>
      <c r="S6" s="84" t="s">
        <v>278</v>
      </c>
      <c r="T6" s="84" t="s">
        <v>278</v>
      </c>
      <c r="U6" s="84" t="s">
        <v>279</v>
      </c>
      <c r="V6" s="84" t="s">
        <v>275</v>
      </c>
      <c r="W6" s="84">
        <v>541</v>
      </c>
      <c r="X6" s="38" t="s">
        <v>276</v>
      </c>
      <c r="Y6" s="84">
        <v>351975241</v>
      </c>
      <c r="Z6" s="38" t="s">
        <v>280</v>
      </c>
      <c r="AA6" s="108" t="s">
        <v>281</v>
      </c>
      <c r="AB6" s="84">
        <v>42000</v>
      </c>
      <c r="AC6" s="108" t="s">
        <v>282</v>
      </c>
      <c r="AD6" s="84">
        <v>24</v>
      </c>
      <c r="AE6" s="84" t="s">
        <v>283</v>
      </c>
      <c r="AF6" s="84" t="s">
        <v>284</v>
      </c>
      <c r="AG6" s="108" t="s">
        <v>285</v>
      </c>
      <c r="AH6" s="84" t="s">
        <v>286</v>
      </c>
      <c r="AI6" s="108" t="s">
        <v>287</v>
      </c>
      <c r="AJ6" s="84">
        <v>2240</v>
      </c>
      <c r="AK6" s="84">
        <v>2240</v>
      </c>
      <c r="AL6" s="108" t="s">
        <v>288</v>
      </c>
      <c r="AM6" s="84">
        <v>37060.559999999998</v>
      </c>
      <c r="AN6" s="112">
        <v>12219.44</v>
      </c>
      <c r="AO6" s="112">
        <v>49280</v>
      </c>
      <c r="AP6" s="112">
        <v>4939.4399999999996</v>
      </c>
      <c r="AQ6" s="112">
        <v>162.56</v>
      </c>
      <c r="AR6" s="112">
        <v>5102</v>
      </c>
      <c r="AS6" s="112">
        <v>4939.4399999999996</v>
      </c>
      <c r="AT6" s="112">
        <v>162.56</v>
      </c>
      <c r="AU6" s="112">
        <v>5102</v>
      </c>
      <c r="AV6" s="84">
        <v>25</v>
      </c>
      <c r="AW6" s="84"/>
      <c r="AX6" s="84"/>
      <c r="AY6" s="108"/>
      <c r="AZ6" s="84"/>
      <c r="BA6" s="84"/>
      <c r="BB6" s="84" t="s">
        <v>289</v>
      </c>
      <c r="BC6" s="84"/>
      <c r="BD6" s="108"/>
      <c r="BE6" s="84">
        <v>0</v>
      </c>
      <c r="BF6" s="38" t="s">
        <v>278</v>
      </c>
      <c r="BG6" s="84" t="s">
        <v>291</v>
      </c>
      <c r="BH6" s="114" t="s">
        <v>292</v>
      </c>
      <c r="BI6" s="38" t="s">
        <v>110</v>
      </c>
      <c r="BJ6" s="85">
        <v>45890</v>
      </c>
      <c r="BK6" s="84"/>
      <c r="BL6" s="38" t="s">
        <v>114</v>
      </c>
      <c r="BM6" s="115" t="s">
        <v>119</v>
      </c>
      <c r="BN6" s="116" t="s">
        <v>199</v>
      </c>
      <c r="BO6" s="84" t="s">
        <v>244</v>
      </c>
      <c r="BP6" s="84">
        <v>9082</v>
      </c>
      <c r="BQ6" s="117" t="s">
        <v>202</v>
      </c>
      <c r="BR6" s="118" t="s">
        <v>293</v>
      </c>
    </row>
    <row r="7" spans="1:70" s="113" customFormat="1" ht="15" customHeight="1" x14ac:dyDescent="0.35">
      <c r="A7" s="84">
        <v>3</v>
      </c>
      <c r="B7" s="38" t="s">
        <v>264</v>
      </c>
      <c r="C7" s="38" t="s">
        <v>251</v>
      </c>
      <c r="D7" s="38" t="s">
        <v>249</v>
      </c>
      <c r="E7" s="38" t="s">
        <v>265</v>
      </c>
      <c r="F7" s="38" t="s">
        <v>250</v>
      </c>
      <c r="G7" s="84" t="s">
        <v>247</v>
      </c>
      <c r="H7" s="38" t="s">
        <v>266</v>
      </c>
      <c r="I7" s="84">
        <v>21150</v>
      </c>
      <c r="J7" s="38" t="s">
        <v>267</v>
      </c>
      <c r="K7" s="84">
        <v>21150</v>
      </c>
      <c r="L7" s="84" t="s">
        <v>268</v>
      </c>
      <c r="M7" s="38" t="s">
        <v>269</v>
      </c>
      <c r="N7" s="84">
        <v>364493</v>
      </c>
      <c r="O7" s="84" t="s">
        <v>270</v>
      </c>
      <c r="P7" s="84">
        <v>526964</v>
      </c>
      <c r="Q7" s="38" t="s">
        <v>271</v>
      </c>
      <c r="R7" s="38" t="s">
        <v>272</v>
      </c>
      <c r="S7" s="84" t="s">
        <v>307</v>
      </c>
      <c r="T7" s="84" t="s">
        <v>307</v>
      </c>
      <c r="U7" s="84" t="s">
        <v>279</v>
      </c>
      <c r="V7" s="84" t="s">
        <v>275</v>
      </c>
      <c r="W7" s="84">
        <v>541</v>
      </c>
      <c r="X7" s="38" t="s">
        <v>276</v>
      </c>
      <c r="Y7" s="84">
        <v>353488793</v>
      </c>
      <c r="Z7" s="38" t="s">
        <v>308</v>
      </c>
      <c r="AA7" s="108" t="s">
        <v>311</v>
      </c>
      <c r="AB7" s="84">
        <v>42000</v>
      </c>
      <c r="AC7" s="108" t="s">
        <v>282</v>
      </c>
      <c r="AD7" s="84">
        <v>24</v>
      </c>
      <c r="AE7" s="84" t="s">
        <v>283</v>
      </c>
      <c r="AF7" s="84" t="s">
        <v>284</v>
      </c>
      <c r="AG7" s="108" t="s">
        <v>312</v>
      </c>
      <c r="AH7" s="84" t="s">
        <v>286</v>
      </c>
      <c r="AI7" s="108" t="s">
        <v>313</v>
      </c>
      <c r="AJ7" s="84">
        <v>2240</v>
      </c>
      <c r="AK7" s="84">
        <v>2240</v>
      </c>
      <c r="AL7" s="108" t="s">
        <v>314</v>
      </c>
      <c r="AM7" s="84">
        <v>33012.800000000003</v>
      </c>
      <c r="AN7" s="112">
        <v>11787.2</v>
      </c>
      <c r="AO7" s="112">
        <v>44800</v>
      </c>
      <c r="AP7" s="112">
        <v>8987.2000000000007</v>
      </c>
      <c r="AQ7" s="112">
        <v>495.8</v>
      </c>
      <c r="AR7" s="112">
        <v>9483</v>
      </c>
      <c r="AS7" s="112">
        <v>2049.1799999999998</v>
      </c>
      <c r="AT7" s="112">
        <v>190.82</v>
      </c>
      <c r="AU7" s="112">
        <v>2240</v>
      </c>
      <c r="AV7" s="84">
        <v>21</v>
      </c>
      <c r="AW7" s="84"/>
      <c r="AX7" s="84"/>
      <c r="AY7" s="108"/>
      <c r="AZ7" s="84"/>
      <c r="BA7" s="84"/>
      <c r="BB7" s="84" t="s">
        <v>289</v>
      </c>
      <c r="BC7" s="84"/>
      <c r="BD7" s="108"/>
      <c r="BE7" s="84">
        <v>0</v>
      </c>
      <c r="BF7" s="38" t="s">
        <v>307</v>
      </c>
      <c r="BG7" s="84" t="s">
        <v>320</v>
      </c>
      <c r="BH7" s="114" t="s">
        <v>292</v>
      </c>
      <c r="BI7" s="38" t="s">
        <v>110</v>
      </c>
      <c r="BJ7" s="85">
        <v>45890</v>
      </c>
      <c r="BK7" s="84"/>
      <c r="BL7" s="38" t="s">
        <v>114</v>
      </c>
      <c r="BM7" s="115" t="s">
        <v>119</v>
      </c>
      <c r="BN7" s="116" t="s">
        <v>199</v>
      </c>
      <c r="BO7" s="84" t="s">
        <v>245</v>
      </c>
      <c r="BP7" s="84">
        <v>0</v>
      </c>
      <c r="BQ7" s="117"/>
      <c r="BR7" s="118" t="s">
        <v>322</v>
      </c>
    </row>
    <row r="8" spans="1:70" s="113" customFormat="1" ht="15" customHeight="1" x14ac:dyDescent="0.35">
      <c r="A8" s="84">
        <v>4</v>
      </c>
      <c r="B8" s="38" t="s">
        <v>264</v>
      </c>
      <c r="C8" s="38" t="s">
        <v>251</v>
      </c>
      <c r="D8" s="38" t="s">
        <v>249</v>
      </c>
      <c r="E8" s="38" t="s">
        <v>265</v>
      </c>
      <c r="F8" s="38" t="s">
        <v>250</v>
      </c>
      <c r="G8" s="84" t="s">
        <v>247</v>
      </c>
      <c r="H8" s="38" t="s">
        <v>266</v>
      </c>
      <c r="I8" s="84">
        <v>21150</v>
      </c>
      <c r="J8" s="38" t="s">
        <v>267</v>
      </c>
      <c r="K8" s="84">
        <v>21150</v>
      </c>
      <c r="L8" s="84" t="s">
        <v>268</v>
      </c>
      <c r="M8" s="38" t="s">
        <v>269</v>
      </c>
      <c r="N8" s="84">
        <v>364493</v>
      </c>
      <c r="O8" s="84" t="s">
        <v>270</v>
      </c>
      <c r="P8" s="84">
        <v>526964</v>
      </c>
      <c r="Q8" s="38" t="s">
        <v>271</v>
      </c>
      <c r="R8" s="38" t="s">
        <v>272</v>
      </c>
      <c r="S8" s="84" t="s">
        <v>309</v>
      </c>
      <c r="T8" s="84" t="s">
        <v>309</v>
      </c>
      <c r="U8" s="84" t="s">
        <v>279</v>
      </c>
      <c r="V8" s="84" t="s">
        <v>275</v>
      </c>
      <c r="W8" s="84">
        <v>0</v>
      </c>
      <c r="X8" s="38" t="s">
        <v>276</v>
      </c>
      <c r="Y8" s="84">
        <v>358709189</v>
      </c>
      <c r="Z8" s="38" t="s">
        <v>310</v>
      </c>
      <c r="AA8" s="108" t="s">
        <v>315</v>
      </c>
      <c r="AB8" s="84">
        <v>65000</v>
      </c>
      <c r="AC8" s="108" t="s">
        <v>282</v>
      </c>
      <c r="AD8" s="84">
        <v>24</v>
      </c>
      <c r="AE8" s="84" t="s">
        <v>316</v>
      </c>
      <c r="AF8" s="84" t="s">
        <v>284</v>
      </c>
      <c r="AG8" s="108" t="s">
        <v>317</v>
      </c>
      <c r="AH8" s="84" t="s">
        <v>286</v>
      </c>
      <c r="AI8" s="108" t="s">
        <v>318</v>
      </c>
      <c r="AJ8" s="84">
        <v>3460</v>
      </c>
      <c r="AK8" s="84">
        <v>3460</v>
      </c>
      <c r="AL8" s="108" t="s">
        <v>319</v>
      </c>
      <c r="AM8" s="84">
        <v>21024.11</v>
      </c>
      <c r="AN8" s="112">
        <v>10115.89</v>
      </c>
      <c r="AO8" s="112">
        <v>31140</v>
      </c>
      <c r="AP8" s="112">
        <v>43975.89</v>
      </c>
      <c r="AQ8" s="112">
        <v>7559.11</v>
      </c>
      <c r="AR8" s="112">
        <v>51535</v>
      </c>
      <c r="AS8" s="112">
        <v>0</v>
      </c>
      <c r="AT8" s="112">
        <v>0</v>
      </c>
      <c r="AU8" s="112">
        <v>0</v>
      </c>
      <c r="AV8" s="84">
        <v>9</v>
      </c>
      <c r="AW8" s="84"/>
      <c r="AX8" s="84"/>
      <c r="AY8" s="108"/>
      <c r="AZ8" s="84"/>
      <c r="BA8" s="84"/>
      <c r="BB8" s="84" t="s">
        <v>289</v>
      </c>
      <c r="BC8" s="84"/>
      <c r="BD8" s="108"/>
      <c r="BE8" s="84">
        <v>0</v>
      </c>
      <c r="BF8" s="38" t="s">
        <v>309</v>
      </c>
      <c r="BG8" s="84" t="s">
        <v>321</v>
      </c>
      <c r="BH8" s="114" t="s">
        <v>292</v>
      </c>
      <c r="BI8" s="38" t="s">
        <v>110</v>
      </c>
      <c r="BJ8" s="85">
        <v>45890</v>
      </c>
      <c r="BK8" s="84"/>
      <c r="BL8" s="38" t="s">
        <v>114</v>
      </c>
      <c r="BM8" s="115" t="s">
        <v>119</v>
      </c>
      <c r="BN8" s="116" t="s">
        <v>199</v>
      </c>
      <c r="BO8" s="84" t="s">
        <v>245</v>
      </c>
      <c r="BP8" s="84">
        <v>0</v>
      </c>
      <c r="BQ8" s="117"/>
      <c r="BR8" s="118" t="s">
        <v>322</v>
      </c>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2025-08-21T06:22:35Z</cp:lastPrinted>
  <dcterms:created xsi:type="dcterms:W3CDTF">2023-04-07T11:05:50Z</dcterms:created>
  <dcterms:modified xsi:type="dcterms:W3CDTF">2025-08-28T10:12:43Z</dcterms:modified>
</cp:coreProperties>
</file>