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45144.SSFL\Downloads\Danganj_FN25-26-02177\FN25-26-02177\"/>
    </mc:Choice>
  </mc:AlternateContent>
  <xr:revisionPtr revIDLastSave="0" documentId="13_ncr:1_{AE3F242A-4C0B-4FA6-9FAC-4261C6721AB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D5" i="7" l="1"/>
  <c r="C5" i="7"/>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<sst xmlns="http://schemas.openxmlformats.org/spreadsheetml/2006/main" count="309" uniqueCount="277">
  <si>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</si>
  <si>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</si>
  <si>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</si>
  <si>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</si>
  <si>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</si>
  <si>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</si>
  <si>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</si>
  <si>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</si>
  <si>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</si>
  <si>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</si>
  <si>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</si>
  <si>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</si>
  <si>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</si>
  <si>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</si>
  <si>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</si>
  <si>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</si>
  <si>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</si>
  <si>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</si>
  <si>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</si>
  <si>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</si>
  <si>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</si>
  <si>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</si>
  <si>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</si>
  <si>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</si>
  <si>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</si>
  <si>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</si>
  <si>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</si>
  <si>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</si>
  <si>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</si>
  <si>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</si>
  <si>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</si>
  <si>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</si>
  <si>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</si>
  <si>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</si>
  <si>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</si>
  <si>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</si>
  <si>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</si>
  <si>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</si>
  <si>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</si>
  <si>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</si>
  <si>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</si>
  <si>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</si>
  <si>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</si>
  <si>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</si>
  <si>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</si>
  <si>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</si>
  <si>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</si>
  <si>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</si>
  <si>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</si>
  <si>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</si>
  <si>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</si>
  <si>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</si>
  <si>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</si>
  <si>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</si>
  <si>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</si>
  <si>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</si>
  <si>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</si>
  <si>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</si>
  <si>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</si>
  <si>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</si>
  <si>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</si>
  <si>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</si>
  <si>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</si>
  <si>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</si>
  <si>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</si>
  <si>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</si>
  <si>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</si>
  <si>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</si>
  <si>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</si>
  <si>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</si>
  <si>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</si>
  <si>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</si>
  <si>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</si>
  <si>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</si>
  <si>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</si>
  <si>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</si>
  <si>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</si>
  <si>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</si>
  <si>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</si>
  <si>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</si>
  <si>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</si>
  <si>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</si>
  <si>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</si>
  <si>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</si>
  <si>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</si>
  <si>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</si>
  <si>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</si>
  <si>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</si>
  <si>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</si>
  <si>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</si>
  <si>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</si>
  <si>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</si>
  <si>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</si>
  <si>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</si>
  <si>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</si>
  <si>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</si>
  <si>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</si>
  <si>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</si>
  <si>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</si>
  <si>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</si>
  <si>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</si>
  <si>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</si>
  <si>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</si>
  <si>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</si>
  <si>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</si>
  <si>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</si>
  <si>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</si>
  <si>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</si>
  <si>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</si>
  <si>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</si>
  <si>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</si>
  <si>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</si>
  <si>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</si>
  <si>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</si>
  <si>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</si>
  <si>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</si>
  <si>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</si>
  <si>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</si>
  <si>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</si>
  <si>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</si>
  <si>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</si>
  <si>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</si>
  <si>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</si>
  <si>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</si>
  <si>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</si>
  <si>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</si>
  <si>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</si>
  <si>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</si>
  <si>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</si>
  <si>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</si>
  <si>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</si>
  <si>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</si>
  <si>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</si>
  <si>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</si>
  <si>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</si>
  <si>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</si>
  <si>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</si>
  <si>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</si>
  <si>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</si>
  <si>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</si>
  <si>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</si>
  <si>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</si>
  <si>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</si>
  <si>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</si>
  <si>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</si>
  <si>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</si>
  <si>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</si>
  <si>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</si>
  <si>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</si>
  <si>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</si>
  <si>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</si>
  <si>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</si>
  <si>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</si>
  <si>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</si>
  <si>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</si>
  <si>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</si>
  <si>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</si>
  <si>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</si>
  <si>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</si>
  <si>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</si>
  <si>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</si>
  <si>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</si>
  <si>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</si>
  <si>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</si>
  <si>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</si>
  <si>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</si>
  <si>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</si>
  <si>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</si>
  <si>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</si>
  <si>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</si>
  <si>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</si>
  <si>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</si>
  <si>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</si>
  <si>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</si>
  <si>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</si>
  <si>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</si>
  <si>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</si>
  <si>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</si>
  <si>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</si>
  <si>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</si>
  <si>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</si>
  <si>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</si>
  <si>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</si>
  <si>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</si>
  <si>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</si>
  <si>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</si>
  <si>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</si>
  <si>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</si>
  <si>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</si>
  <si>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</si>
  <si>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</si>
  <si>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</si>
  <si>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</si>
  <si>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</si>
  <si>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</si>
  <si>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</si>
  <si>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</si>
  <si>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</si>
  <si>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</si>
  <si>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</si>
  <si>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</si>
  <si>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</si>
  <si>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</si>
  <si>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</si>
  <si>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</si>
  <si>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</si>
  <si>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</si>
  <si>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</si>
  <si>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</si>
  <si>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</si>
  <si>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</si>
  <si>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</si>
  <si>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</si>
  <si>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</si>
  <si>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</si>
  <si>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</si>
  <si>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</si>
  <si>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</si>
  <si>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</si>
  <si>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</si>
  <si>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</si>
  <si>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</si>
  <si>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</si>
  <si>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</si>
  <si>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</si>
  <si>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</si>
  <si>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</si>
  <si>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</si>
  <si>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</si>
  <si>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</si>
  <si>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</si>
  <si>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</si>
  <si>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</si>
  <si>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</si>
  <si>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</si>
  <si>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</si>
  <si>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</si>
  <si>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</si>
  <si>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</si>
  <si>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</si>
  <si>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</si>
  <si>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</si>
  <si>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</si>
  <si>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</si>
  <si>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</si>
  <si>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</si>
  <si>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</si>
  <si>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UP3461</t>
  </si>
  <si>
    <t>Danganj</t>
  </si>
  <si>
    <t>Muhamdabad</t>
  </si>
  <si>
    <t>Yusufpur</t>
  </si>
  <si>
    <t>Varanasi</t>
  </si>
  <si>
    <t>Uttar Pradesh</t>
  </si>
  <si>
    <t>SF0091036</t>
  </si>
  <si>
    <t>Cluster Manager</t>
  </si>
  <si>
    <t>FN25-26-02177</t>
  </si>
  <si>
    <t>Dual Staff</t>
  </si>
  <si>
    <t>472275/G1</t>
  </si>
  <si>
    <t>SF0075990</t>
  </si>
  <si>
    <t>Credit Assistant</t>
  </si>
  <si>
    <t>Available &amp; Updated</t>
  </si>
  <si>
    <t>472275/G2</t>
  </si>
  <si>
    <t>Rahul Kumar Bharti</t>
  </si>
  <si>
    <t>SF0083348</t>
  </si>
  <si>
    <t>No Action Taken</t>
  </si>
  <si>
    <t>Business</t>
  </si>
  <si>
    <t>Akhilesh Kumar Yadav/SF0091036</t>
  </si>
  <si>
    <t>Nilesh Kumar Mishra/SF0073534</t>
  </si>
  <si>
    <t>Ajay Gautam/SF0075699</t>
  </si>
  <si>
    <t>Vipin Yadav/SF0071928</t>
  </si>
  <si>
    <t>Suspended-Working in Branch</t>
  </si>
  <si>
    <t>Completed-Report Submitted</t>
  </si>
  <si>
    <t xml:space="preserve">Rs. 1,31,150/- found short amount in the safe locker.
Details :- 
Rs. 69,801/- : As per IA verification on date 07-Aug-25, LO not collected the demand amount from the borrower but entry posted in FIMO, and borrower-wise details not provided by BM and BQM (Complaint already raised in the below-mentioned EMP), 
1. BM Prem chandra - FN25-26-01718)
2. BQM Kishan Bharti - FN25-26-01719)
Rs. 61,349/- : According to CM written statement on 19-Aug-25, BQM Kishan Kumar Bharti/SF0073239 posted Preclose and EWI amount in the FIMO and moved the EOD with using his FIMO ID. but amount not submitted in the branch.
(BQM and BM already suspended on date 10-Aug-25. but as per the movement register, both staff were active in the branch till 18-Aug-2025).
</t>
  </si>
  <si>
    <t>According to the CM statement - on 19-Aug-25, BQM Kishan Kumar Bharti posted the preclose and EWI amount entry of Rs. 61,349 and run away home, and verification of Rs. 69801 has already been done.</t>
  </si>
  <si>
    <t>Akhilesh kumar Yadav</t>
  </si>
  <si>
    <t>Gangadhar Yadav</t>
  </si>
  <si>
    <t>Rs. 1,31,150/- found short amount in the safe locker.
Details :- 
Rs. 69,801/- : As per IA verification on date 07-Aug-25, LO not collected the demand amount from the borrower but entry posted in FIMO, and borrower-wise details not provided by BM and BQM (Complaint already raised in the below-mentioned EMP), 
1. BM Prem chandra - FN25-26-01718)
2. BQM Kishan Bharti - FN25-26-01719)
Rs. 61,349/- : According to CM written statement on 19-Aug-25, BQM Kishan Kumar Bharti/SF0073239 posted Preclose and EWI amount in the FIMO and moved the EOD with using his FIMO ID. but amount not submitted in the branch.
(BQM and BM already suspended on date 10-Aug-25. but as per the movement register, both staff were active in the branch till 18-Aug-2025).
# Authenticated the collection amount by the CM Akhilesh kumar Yadav/SF0091036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</si>
</sst>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UP3461</v>
      </c>
      <c r="D5" s="63" t="str">
        <f>IF('Physical Cash at Safe'!D28="Yes", 'Physical Cash at Safe'!B4, 'Borrower Wise Details'!C5)</f>
        <v>Danganj</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Varanasi</v>
      </c>
      <c r="G5" s="61">
        <v>45888</v>
      </c>
      <c r="H5" s="107" t="s">
        <v>265</v>
      </c>
      <c r="I5" s="61">
        <v>45911</v>
      </c>
      <c r="J5" s="74" t="str">
        <f>IF('Physical Cash at Safe'!D28="Yes",'Physical Cash at Safe'!E28,IF('Borrower Wise Details'!D5&lt;&gt;"",'Borrower Wise Details'!D5,""))</f>
        <v>FN25-26-02177</v>
      </c>
      <c r="K5" s="81">
        <v>0</v>
      </c>
      <c r="L5" s="82">
        <v>61349</v>
      </c>
      <c r="M5" s="82">
        <v>0</v>
      </c>
      <c r="N5" s="82" t="s">
        <v>266</v>
      </c>
      <c r="O5" s="82" t="s">
        <v>267</v>
      </c>
      <c r="P5" s="82" t="s">
        <v>268</v>
      </c>
      <c r="Q5" s="82" t="s">
        <v>269</v>
      </c>
      <c r="R5" s="75" t="str">
        <f>IF('Physical Cash at Safe'!$D$28="Yes", 'Physical Cash at Safe'!$A$28, IF('Borrower Wise Details'!F5&lt;&gt;"", 'Borrower Wise Details'!F5, ""))</f>
        <v>Akhilesh kumar Yadav</v>
      </c>
      <c r="S5" s="74" t="str">
        <f>IF('Physical Cash at Safe'!$D$28="Yes", 'Physical Cash at Safe'!$C$28, IF('Borrower Wise Details'!H5&lt;&gt;"", 'Borrower Wise Details'!H5, ""))</f>
        <v>Cluster Manager</v>
      </c>
      <c r="T5" s="74" t="str">
        <f>IF('Physical Cash at Safe'!$D$28="Yes", 'Physical Cash at Safe'!$B$28, IF('Borrower Wise Details'!G5&lt;&gt;"", 'Borrower Wise Details'!G5, ""))</f>
        <v>SF0091036</v>
      </c>
      <c r="U5" s="77" t="s">
        <v>270</v>
      </c>
      <c r="V5" s="61"/>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271</v>
      </c>
      <c r="Z5" s="61">
        <v>45915</v>
      </c>
      <c r="AA5" s="61">
        <v>45924</v>
      </c>
      <c r="AB5" s="94" t="str" cm="1">
        <f t="array" ref="AB5">IF(COUNTA('Loan Outstanding Report'!$BI$5:$BI$6000)=0,"",SUMPRODUCT(--(FREQUENCY(IF('Loan Outstanding Report'!$BI$5:$BI$6000&lt;&gt;"",MATCH('Loan Outstanding Report'!$S$5:$S$6000,'Loan Outstanding Report'!$S$5:$S$6000,0)),ROW('Loan Outstanding Report'!$S$5:$S$6000)-ROW('Loan Outstanding Report'!S5)+1)&gt;0)))</f>
        <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61349</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61349</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45925</v>
      </c>
      <c r="AH5" s="70" t="s">
        <v>276</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UP3461</v>
      </c>
      <c r="C5" s="50" t="str">
        <f>IF('Fraud Investigation Report'!D5="", "", 'Fraud Investigation Report'!D5)</f>
        <v>Danganj</v>
      </c>
      <c r="D5" s="68" t="str">
        <f>IF(OR('Fraud Investigation Report'!R5="", 'Fraud Investigation Report'!R5=0), "", 'Fraud Investigation Report'!R5)</f>
        <v>Akhilesh kumar Yadav</v>
      </c>
      <c r="E5" s="68" t="str">
        <f>IF(OR('Fraud Investigation Report'!T5="", 'Fraud Investigation Report'!T5=0), "", 'Fraud Investigation Report'!T5)</f>
        <v>SF0091036</v>
      </c>
      <c r="F5" s="68" t="str">
        <f>IF(OR('Fraud Investigation Report'!S5="", 'Fraud Investigation Report'!S5=0), "", 'Fraud Investigation Report'!S5)</f>
        <v>Cluster Manager</v>
      </c>
      <c r="G5" s="50" t="str">
        <f>IF('Fraud Investigation Report'!J5="", "", 'Fraud Investigation Report'!J5)</f>
        <v>FN25-26-02177</v>
      </c>
      <c r="H5" s="69">
        <f>IF(OR(ISNUMBER(SEARCH("Safe Locker Cash Siphoned Off",'Fraud Investigation Report'!W5)), ISNUMBER(SEARCH("Safe Locker Cash Siphoned Off",'Fraud Investigation Report'!X5))), 'Physical Cash at Safe'!$A$30, "")</f>
        <v>61349</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61349</v>
      </c>
      <c r="O5" s="69">
        <f>IF('Fraud Investigation Report'!AD5="", "", 'Fraud Investigation Report'!AD5)</f>
        <v>0</v>
      </c>
      <c r="P5" s="126">
        <f>IF(AND(N5="", O5=""), "", IF(O5="", N5, N5 - IF(ISNUMBER(O5), O5, 0)))</f>
        <v>61349</v>
      </c>
      <c r="Q5" s="49" t="s">
        <v>246</v>
      </c>
      <c r="R5" s="84" t="s">
        <v>264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8" activePane="bottomLeft" state="frozen"/>
      <selection pane="bottomLeft" activeCell="B24" sqref="B24:E24"/>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t="s">
        <v>247</v>
      </c>
      <c r="B4" s="41" t="s">
        <v>248</v>
      </c>
      <c r="C4" s="41" t="s">
        <v>249</v>
      </c>
      <c r="D4" s="41" t="s">
        <v>250</v>
      </c>
      <c r="E4" s="41" t="s">
        <v>251</v>
      </c>
    </row>
    <row r="5" spans="1:5" ht="35.25" customHeight="1" x14ac:dyDescent="0.35">
      <c r="A5" s="17" t="s">
        <v>5</v>
      </c>
      <c r="B5" s="17" t="s">
        <v>99</v>
      </c>
      <c r="C5" s="17" t="s">
        <v>216</v>
      </c>
      <c r="D5" s="17" t="s">
        <v>100</v>
      </c>
      <c r="E5" s="17" t="s">
        <v>69</v>
      </c>
    </row>
    <row r="6" spans="1:5" ht="25.5" customHeight="1" x14ac:dyDescent="0.35">
      <c r="A6" s="42" t="s">
        <v>252</v>
      </c>
      <c r="B6" s="18">
        <v>45915</v>
      </c>
      <c r="C6" s="18">
        <v>45914</v>
      </c>
      <c r="D6" s="18">
        <v>45915</v>
      </c>
      <c r="E6" s="19">
        <v>0.59027777777777779</v>
      </c>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235</v>
      </c>
      <c r="C11" s="23">
        <f>B11*A11</f>
        <v>117500</v>
      </c>
      <c r="D11" s="25">
        <v>8</v>
      </c>
      <c r="E11" s="23">
        <f t="shared" ref="E11:E17" si="0">D11*A11</f>
        <v>4000</v>
      </c>
    </row>
    <row r="12" spans="1:5" ht="14.5" x14ac:dyDescent="0.35">
      <c r="A12" s="24">
        <v>200</v>
      </c>
      <c r="B12" s="25">
        <v>61</v>
      </c>
      <c r="C12" s="23">
        <f>B12*A12</f>
        <v>12200</v>
      </c>
      <c r="D12" s="25">
        <v>2</v>
      </c>
      <c r="E12" s="23">
        <f t="shared" si="0"/>
        <v>400</v>
      </c>
    </row>
    <row r="13" spans="1:5" ht="14.5" x14ac:dyDescent="0.35">
      <c r="A13" s="24">
        <v>100</v>
      </c>
      <c r="B13" s="25">
        <v>40</v>
      </c>
      <c r="C13" s="23">
        <f t="shared" ref="C13:C17" si="1">B13*A13</f>
        <v>4000</v>
      </c>
      <c r="D13" s="25">
        <v>2</v>
      </c>
      <c r="E13" s="23">
        <f t="shared" si="0"/>
        <v>200</v>
      </c>
    </row>
    <row r="14" spans="1:5" ht="14.5" x14ac:dyDescent="0.35">
      <c r="A14" s="24">
        <v>50</v>
      </c>
      <c r="B14" s="25">
        <v>27</v>
      </c>
      <c r="C14" s="23">
        <f t="shared" si="1"/>
        <v>1350</v>
      </c>
      <c r="D14" s="25">
        <v>0</v>
      </c>
      <c r="E14" s="23">
        <f t="shared" si="0"/>
        <v>0</v>
      </c>
    </row>
    <row r="15" spans="1:5" ht="14.5" x14ac:dyDescent="0.35">
      <c r="A15" s="24">
        <v>20</v>
      </c>
      <c r="B15" s="25">
        <v>28</v>
      </c>
      <c r="C15" s="23">
        <f t="shared" si="1"/>
        <v>560</v>
      </c>
      <c r="D15" s="25">
        <v>0</v>
      </c>
      <c r="E15" s="23">
        <f t="shared" si="0"/>
        <v>0</v>
      </c>
    </row>
    <row r="16" spans="1:5" ht="14.5" x14ac:dyDescent="0.35">
      <c r="A16" s="24">
        <v>10</v>
      </c>
      <c r="B16" s="25">
        <v>15</v>
      </c>
      <c r="C16" s="23">
        <f t="shared" si="1"/>
        <v>150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6</v>
      </c>
      <c r="C18" s="23">
        <f>B18</f>
        <v>6</v>
      </c>
      <c r="D18" s="27">
        <v>6</v>
      </c>
      <c r="E18" s="28">
        <f>D18</f>
        <v>6</v>
      </c>
    </row>
    <row r="19" spans="1:5" ht="14.5" x14ac:dyDescent="0.35">
      <c r="A19" s="29"/>
      <c r="B19" s="30" t="s">
        <v>76</v>
      </c>
      <c r="C19" s="31">
        <f>SUM(C10:C18)</f>
        <v>135766</v>
      </c>
      <c r="D19" s="30" t="s">
        <v>76</v>
      </c>
      <c r="E19" s="31">
        <f>SUM(E10:E18)</f>
        <v>4616</v>
      </c>
    </row>
    <row r="20" spans="1:5" ht="30" customHeight="1" x14ac:dyDescent="0.35">
      <c r="A20" s="144" t="s">
        <v>97</v>
      </c>
      <c r="B20" s="145"/>
      <c r="C20" s="32">
        <v>4616</v>
      </c>
      <c r="D20" s="33" t="s">
        <v>91</v>
      </c>
      <c r="E20" s="34">
        <v>0</v>
      </c>
    </row>
    <row r="21" spans="1:5" ht="30" customHeight="1" x14ac:dyDescent="0.35">
      <c r="A21" s="146" t="s">
        <v>88</v>
      </c>
      <c r="B21" s="147"/>
      <c r="C21" s="34">
        <v>0</v>
      </c>
      <c r="D21" s="33" t="s">
        <v>89</v>
      </c>
      <c r="E21" s="34">
        <v>0</v>
      </c>
    </row>
    <row r="22" spans="1:5" ht="30" customHeight="1" x14ac:dyDescent="0.35">
      <c r="A22" s="146" t="s">
        <v>77</v>
      </c>
      <c r="B22" s="147"/>
      <c r="C22" s="34">
        <v>0</v>
      </c>
      <c r="D22" s="35" t="s">
        <v>78</v>
      </c>
      <c r="E22" s="34"/>
    </row>
    <row r="23" spans="1:5" ht="30" customHeight="1" x14ac:dyDescent="0.35">
      <c r="A23" s="146" t="s">
        <v>79</v>
      </c>
      <c r="B23" s="147"/>
      <c r="C23" s="52">
        <f>(C19+C21)-(E20+E21)-E19</f>
        <v>131150</v>
      </c>
      <c r="D23" s="53" t="s">
        <v>215</v>
      </c>
      <c r="E23" s="34">
        <v>0</v>
      </c>
    </row>
    <row r="24" spans="1:5" ht="82.5" customHeight="1" x14ac:dyDescent="0.35">
      <c r="A24" s="33" t="s">
        <v>80</v>
      </c>
      <c r="B24" s="131" t="s">
        <v>272</v>
      </c>
      <c r="C24" s="131"/>
      <c r="D24" s="131"/>
      <c r="E24" s="131"/>
    </row>
    <row r="25" spans="1:5" ht="57.75" customHeight="1" x14ac:dyDescent="0.35">
      <c r="A25" s="36" t="s">
        <v>81</v>
      </c>
      <c r="B25" s="153" t="s">
        <v>273</v>
      </c>
      <c r="C25" s="153"/>
      <c r="D25" s="153"/>
      <c r="E25" s="153"/>
    </row>
    <row r="26" spans="1:5" ht="20.149999999999999" customHeight="1" x14ac:dyDescent="0.35">
      <c r="A26" s="158" t="s">
        <v>189</v>
      </c>
      <c r="B26" s="158"/>
      <c r="C26" s="158"/>
      <c r="D26" s="158"/>
      <c r="E26" s="158"/>
    </row>
    <row r="27" spans="1:5" ht="27.75" customHeight="1" x14ac:dyDescent="0.35">
      <c r="A27" s="72" t="s">
        <v>142</v>
      </c>
      <c r="B27" s="72" t="s">
        <v>143</v>
      </c>
      <c r="C27" s="72" t="s">
        <v>144</v>
      </c>
      <c r="D27" s="72" t="s">
        <v>185</v>
      </c>
      <c r="E27" s="72" t="s">
        <v>186</v>
      </c>
    </row>
    <row r="28" spans="1:5" ht="30" customHeight="1" x14ac:dyDescent="0.35">
      <c r="A28" s="41" t="s">
        <v>274</v>
      </c>
      <c r="B28" s="41" t="s">
        <v>253</v>
      </c>
      <c r="C28" s="43" t="s">
        <v>254</v>
      </c>
      <c r="D28" s="43" t="s">
        <v>244</v>
      </c>
      <c r="E28" s="79" t="s">
        <v>255</v>
      </c>
    </row>
    <row r="29" spans="1:5" ht="30" customHeight="1" x14ac:dyDescent="0.35">
      <c r="A29" s="72" t="s">
        <v>188</v>
      </c>
      <c r="B29" s="73" t="s">
        <v>187</v>
      </c>
      <c r="C29" s="72" t="s">
        <v>217</v>
      </c>
      <c r="D29" s="156" t="s">
        <v>218</v>
      </c>
      <c r="E29" s="157"/>
    </row>
    <row r="30" spans="1:5" ht="40" customHeight="1" x14ac:dyDescent="0.35">
      <c r="A30" s="128">
        <v>61349</v>
      </c>
      <c r="B30" s="128">
        <v>0</v>
      </c>
      <c r="C30" s="129">
        <f>IF(AND(A30="",B30=""),"",A30-B30)</f>
        <v>61349</v>
      </c>
      <c r="D30" s="159" t="s">
        <v>192</v>
      </c>
      <c r="E30" s="160"/>
    </row>
    <row r="31" spans="1:5" ht="15" customHeight="1" x14ac:dyDescent="0.35">
      <c r="A31" s="161"/>
      <c r="B31" s="162"/>
      <c r="C31" s="162"/>
      <c r="D31" s="162"/>
      <c r="E31" s="163"/>
    </row>
    <row r="32" spans="1:5" ht="24.75" customHeight="1" x14ac:dyDescent="0.35">
      <c r="A32" s="37" t="s">
        <v>219</v>
      </c>
      <c r="B32" s="38" t="s">
        <v>256</v>
      </c>
      <c r="C32" s="37" t="s">
        <v>82</v>
      </c>
      <c r="D32" s="154" t="s">
        <v>260</v>
      </c>
      <c r="E32" s="155"/>
    </row>
    <row r="33" spans="1:5" ht="18" customHeight="1" x14ac:dyDescent="0.35">
      <c r="A33" s="37" t="s">
        <v>83</v>
      </c>
      <c r="B33" s="106" t="s">
        <v>257</v>
      </c>
      <c r="C33" s="39" t="s">
        <v>84</v>
      </c>
      <c r="D33" s="148" t="s">
        <v>261</v>
      </c>
      <c r="E33" s="149"/>
    </row>
    <row r="34" spans="1:5" ht="26" x14ac:dyDescent="0.35">
      <c r="A34" s="39" t="s">
        <v>220</v>
      </c>
      <c r="B34" s="38" t="s">
        <v>275</v>
      </c>
      <c r="C34" s="39" t="s">
        <v>221</v>
      </c>
      <c r="D34" s="150" t="s">
        <v>262</v>
      </c>
      <c r="E34" s="151"/>
    </row>
    <row r="35" spans="1:5" ht="26" x14ac:dyDescent="0.35">
      <c r="A35" s="39" t="s">
        <v>222</v>
      </c>
      <c r="B35" s="38" t="s">
        <v>258</v>
      </c>
      <c r="C35" s="39" t="s">
        <v>224</v>
      </c>
      <c r="D35" s="150" t="s">
        <v>263</v>
      </c>
      <c r="E35" s="151"/>
    </row>
    <row r="36" spans="1:5" ht="25.5" customHeight="1" x14ac:dyDescent="0.35">
      <c r="A36" s="39" t="s">
        <v>223</v>
      </c>
      <c r="B36" s="38" t="s">
        <v>259</v>
      </c>
      <c r="C36" s="39" t="s">
        <v>225</v>
      </c>
      <c r="D36" s="152" t="s">
        <v>259</v>
      </c>
      <c r="E36" s="152"/>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K5" activePane="bottomRight" state="frozen"/>
      <selection pane="topRight" activeCell="K1" sqref="K1"/>
      <selection pane="bottomLeft" activeCell="A5" sqref="A5"/>
      <selection pane="bottomRight" activeCell="B5" sqref="B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
      </c>
      <c r="C5" s="119" t="str">
        <f>IF('Loan Outstanding Report'!$H$5="", "", 'Loan Outstanding Report'!$H$5)</f>
        <v/>
      </c>
      <c r="D5" s="41"/>
      <c r="E5" s="65"/>
      <c r="F5" s="38"/>
      <c r="G5" s="49"/>
      <c r="H5" s="49"/>
      <c r="I5" s="120"/>
      <c r="J5" s="120"/>
      <c r="K5" s="120"/>
      <c r="L5" s="11"/>
      <c r="M5" s="65"/>
      <c r="N5" s="124"/>
      <c r="O5" s="124"/>
      <c r="P5" s="121"/>
      <c r="Q5" s="80"/>
      <c r="R5" s="124"/>
      <c r="S5" s="124"/>
      <c r="T5" s="124"/>
      <c r="U5" s="125" t="str">
        <f t="shared" ref="U5" si="0">IF(AND(ISBLANK(R5),ISBLANK(S5),ISBLANK(T5)),"",R5-(S5+T5))</f>
        <v/>
      </c>
      <c r="V5" s="117"/>
      <c r="W5" s="122"/>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pane xSplit="16" ySplit="4" topLeftCell="Q5" activePane="bottomRight" state="frozen"/>
      <selection pane="topRight" activeCell="Q1" sqref="Q1"/>
      <selection pane="bottomLeft" activeCell="A5" sqref="A5"/>
      <selection pane="bottomRight"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2"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c r="C5" s="38"/>
      <c r="D5" s="38"/>
      <c r="E5" s="38"/>
      <c r="F5" s="38"/>
      <c r="G5" s="84"/>
      <c r="H5" s="38"/>
      <c r="I5" s="84"/>
      <c r="J5" s="38"/>
      <c r="K5" s="84"/>
      <c r="L5" s="84"/>
      <c r="M5" s="38"/>
      <c r="N5" s="84"/>
      <c r="O5" s="84"/>
      <c r="P5" s="84"/>
      <c r="Q5" s="38"/>
      <c r="R5" s="38"/>
      <c r="S5" s="84"/>
      <c r="T5" s="84"/>
      <c r="U5" s="84"/>
      <c r="V5" s="84"/>
      <c r="W5" s="84"/>
      <c r="X5" s="38"/>
      <c r="Y5" s="84"/>
      <c r="Z5" s="38"/>
      <c r="AA5" s="108"/>
      <c r="AB5" s="84"/>
      <c r="AC5" s="108"/>
      <c r="AD5" s="84"/>
      <c r="AE5" s="84"/>
      <c r="AF5" s="84"/>
      <c r="AG5" s="108"/>
      <c r="AH5" s="84"/>
      <c r="AI5" s="108"/>
      <c r="AJ5" s="84"/>
      <c r="AK5" s="84"/>
      <c r="AL5" s="108"/>
      <c r="AM5" s="84"/>
      <c r="AN5" s="112"/>
      <c r="AO5" s="112"/>
      <c r="AP5" s="112"/>
      <c r="AQ5" s="112"/>
      <c r="AR5" s="112"/>
      <c r="AS5" s="112"/>
      <c r="AT5" s="112"/>
      <c r="AU5" s="112"/>
      <c r="AV5" s="84"/>
      <c r="AW5" s="84"/>
      <c r="AX5" s="84"/>
      <c r="AY5" s="108"/>
      <c r="AZ5" s="84"/>
      <c r="BA5" s="84"/>
      <c r="BB5" s="84"/>
      <c r="BC5" s="84"/>
      <c r="BD5" s="108"/>
      <c r="BE5" s="84"/>
      <c r="BF5" s="38"/>
      <c r="BG5" s="84"/>
      <c r="BH5" s="114"/>
      <c r="BI5" s="38"/>
      <c r="BJ5" s="85"/>
      <c r="BK5" s="84"/>
      <c r="BL5" s="38"/>
      <c r="BM5" s="115"/>
      <c r="BN5" s="116"/>
      <c r="BO5" s="84"/>
      <c r="BP5" s="84"/>
      <c r="BQ5" s="117"/>
      <c r="BR5" s="118"/>
    </row>
    <row r="6" spans="1:70" s="113" customFormat="1" ht="15" customHeight="1" x14ac:dyDescent="0.35">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2025-09-25T14:39:47Z</dcterms:modified>
</cp:coreProperties>
</file>