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ejaz_ahmad_spandanasphoorty_com/Documents/Desktop/Chharichaka Theft cases/"/>
    </mc:Choice>
  </mc:AlternateContent>
  <xr:revisionPtr revIDLastSave="22" documentId="8_{C27C466D-9178-4F6F-B84D-27DAA358BABB}" xr6:coauthVersionLast="47" xr6:coauthVersionMax="47" xr10:uidLastSave="{1D6A8C30-4961-4285-8CF9-4E63F77DAB9F}"/>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8" i="20" l="1"/>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C11" i="20"/>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0" i="20" l="1"/>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<sst xmlns="http://schemas.openxmlformats.org/spreadsheetml/2006/main" count="306" uniqueCount="274">
  <si>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</si>
  <si>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</si>
  <si>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</si>
  <si>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</si>
  <si>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</si>
  <si>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</si>
  <si>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</si>
  <si>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</si>
  <si>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</si>
  <si>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</si>
  <si>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</si>
  <si>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</si>
  <si>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</si>
  <si>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</si>
  <si>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</si>
  <si>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</si>
  <si>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</si>
  <si>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</si>
  <si>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</si>
  <si>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</si>
  <si>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</si>
  <si>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</si>
  <si>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</si>
  <si>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</si>
  <si>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</si>
  <si>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</si>
  <si>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</si>
  <si>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</si>
  <si>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</si>
  <si>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</si>
  <si>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</si>
  <si>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</si>
  <si>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</si>
  <si>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</si>
  <si>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</si>
  <si>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</si>
  <si>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</si>
  <si>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</si>
  <si>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</si>
  <si>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</si>
  <si>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</si>
  <si>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</si>
  <si>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</si>
  <si>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</si>
  <si>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</si>
  <si>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</si>
  <si>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</si>
  <si>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</si>
  <si>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</si>
  <si>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</si>
  <si>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</si>
  <si>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</si>
  <si>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</si>
  <si>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</si>
  <si>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</si>
  <si>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</si>
  <si>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</si>
  <si>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</si>
  <si>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</si>
  <si>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</si>
  <si>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</si>
  <si>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</si>
  <si>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</si>
  <si>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</si>
  <si>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</si>
  <si>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</si>
  <si>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</si>
  <si>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</si>
  <si>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</si>
  <si>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</si>
  <si>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</si>
  <si>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</si>
  <si>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</si>
  <si>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</si>
  <si>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</si>
  <si>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</si>
  <si>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</si>
  <si>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</si>
  <si>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</si>
  <si>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</si>
  <si>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</si>
  <si>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</si>
  <si>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</si>
  <si>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</si>
  <si>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</si>
  <si>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</si>
  <si>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</si>
  <si>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</si>
  <si>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</si>
  <si>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</si>
  <si>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</si>
  <si>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</si>
  <si>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</si>
  <si>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</si>
  <si>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</si>
  <si>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</si>
  <si>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</si>
  <si>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</si>
  <si>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</si>
  <si>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</si>
  <si>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</si>
  <si>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</si>
  <si>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</si>
  <si>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</si>
  <si>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</si>
  <si>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</si>
  <si>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</si>
  <si>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</si>
  <si>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</si>
  <si>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</si>
  <si>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</si>
  <si>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</si>
  <si>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</si>
  <si>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</si>
  <si>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</si>
  <si>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</si>
  <si>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</si>
  <si>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</si>
  <si>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</si>
  <si>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</si>
  <si>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</si>
  <si>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</si>
  <si>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</si>
  <si>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</si>
  <si>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</si>
  <si>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</si>
  <si>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</si>
  <si>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</si>
  <si>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</si>
  <si>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</si>
  <si>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</si>
  <si>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</si>
  <si>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</si>
  <si>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</si>
  <si>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</si>
  <si>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</si>
  <si>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</si>
  <si>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</si>
  <si>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</si>
  <si>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</si>
  <si>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</si>
  <si>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</si>
  <si>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</si>
  <si>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</si>
  <si>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</si>
  <si>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</si>
  <si>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</si>
  <si>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</si>
  <si>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</si>
  <si>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</si>
  <si>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</si>
  <si>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</si>
  <si>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</si>
  <si>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</si>
  <si>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</si>
  <si>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</si>
  <si>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</si>
  <si>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</si>
  <si>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</si>
  <si>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</si>
  <si>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</si>
  <si>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</si>
  <si>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</si>
  <si>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</si>
  <si>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</si>
  <si>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</si>
  <si>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</si>
  <si>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</si>
  <si>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</si>
  <si>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</si>
  <si>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</si>
  <si>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</si>
  <si>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</si>
  <si>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</si>
  <si>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</si>
  <si>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</si>
  <si>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</si>
  <si>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</si>
  <si>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</si>
  <si>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</si>
  <si>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</si>
  <si>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</si>
  <si>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</si>
  <si>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</si>
  <si>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</si>
  <si>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</si>
  <si>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</si>
  <si>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</si>
  <si>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</si>
  <si>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</si>
  <si>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</si>
  <si>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</si>
  <si>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</si>
  <si>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</si>
  <si>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</si>
  <si>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</si>
  <si>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</si>
  <si>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</si>
  <si>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</si>
  <si>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</si>
  <si>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</si>
  <si>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</si>
  <si>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</si>
  <si>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</si>
  <si>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</si>
  <si>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</si>
  <si>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</si>
  <si>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</si>
  <si>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</si>
  <si>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</si>
  <si>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</si>
  <si>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</si>
  <si>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</si>
  <si>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</si>
  <si>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</si>
  <si>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</si>
  <si>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</si>
  <si>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</si>
  <si>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</si>
  <si>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</si>
  <si>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</si>
  <si>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</si>
  <si>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</si>
  <si>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</si>
  <si>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</si>
  <si>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</si>
  <si>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</si>
  <si>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</si>
  <si>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</si>
  <si>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</si>
  <si>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</si>
  <si>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</si>
  <si>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</si>
  <si>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</si>
  <si>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</si>
  <si>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</si>
  <si>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</si>
  <si>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</si>
  <si>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</si>
  <si>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</si>
  <si>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</si>
  <si>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</si>
  <si>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</si>
  <si>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</si>
  <si>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</si>
  <si>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</si>
  <si>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</si>
  <si>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Odisha</t>
  </si>
  <si>
    <t>Dual Staff</t>
  </si>
  <si>
    <t>Available &amp; Updated</t>
  </si>
  <si>
    <t xml:space="preserve">	
Sanjaya Kumar Sahoo/ SF0070624</t>
  </si>
  <si>
    <t>BQM</t>
  </si>
  <si>
    <t>OR2669</t>
  </si>
  <si>
    <t>Charichhaka(Nimapada)</t>
  </si>
  <si>
    <t>Sakhigopal</t>
  </si>
  <si>
    <t>Bhubaneswar</t>
  </si>
  <si>
    <t>Ramesh Chandra Sahoo</t>
  </si>
  <si>
    <t>SF0098077</t>
  </si>
  <si>
    <t>Manoj Kumar Badatia</t>
  </si>
  <si>
    <t>SF0088861</t>
  </si>
  <si>
    <t>CM</t>
  </si>
  <si>
    <t>Both Keys are kept by  BQM  on office godrej for bank deposit in first half purpose till 11/08/2025 but on 11/08/2025 BQM informed me that BQM key was lost then we informed senior's sir about it and we mail to HO for another BQM  key. On 18/08/2025 we had received another BQM key through postal and we shoot video and open the locker but there was cash missing Rs 790918/-. Then we informed about it and same day  we informed  to charichhak P.S.  and F.I.R. was filed on 27/08/2025 and investigation is going on. we had collected CCTV footage and more evidence given to Charichhak P.S. to take strong action against culprit.Please findout the culprit as soon as for my future. On 06/09/2025 BM(SUNAKAR SAHOO) AND BQM(LOKANATH SAMANTARA) had received suspended letter from management dept.But as per V.P. sir , A.V.P. sir and CHARICHHAK police instruction we had stayed in branch.</t>
  </si>
  <si>
    <t>FIR Filled</t>
  </si>
  <si>
    <t>Manoj Kumar Badatia/SF0088861</t>
  </si>
  <si>
    <t>Bhagaban Swain/SF0097828</t>
  </si>
  <si>
    <t>Santosh Kumar Sahoo/SF0071004</t>
  </si>
  <si>
    <t>Suspended-Working in Branch</t>
  </si>
  <si>
    <t>Business</t>
  </si>
  <si>
    <t>Completed-Report Submitted</t>
  </si>
  <si>
    <t>According to the BM and BQM statement dated 09-08-25, staff member Uttam Kumar Khandai reported that while returning from the field, Rs. 43,027 was stolen, for which an FIR was filed on the same date. Additionally, on 11-08-25, Rs. 7,90,918 was stolen from the locker, for which an FIR was filed on 27-08-25. A complaint has already been registered against BM Sunakara Sahoo (SF0099415), complaint number FN25-26-01879, and BQM Lokanath Samantaray (SF0056663), complaint number FN25-26-01880. Both staff members were suspended on 06-09-25, respectively. However, they are still present at the branch.After verification done the fraud staff was the EX-CM of spandana whose name is Kalucharan Pradhan/SF0036642.He is the actaually culprit.He has taken the amount from the locker.</t>
  </si>
  <si>
    <t>Kalucharan Pradhan</t>
  </si>
  <si>
    <t>SF0036642</t>
  </si>
  <si>
    <t xml:space="preserve">
FN25-26-02282</t>
  </si>
  <si>
    <t>Fraud has been done by EX CM Kalucharan Pradhan/SF0036642.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</si>
</sst>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 #,##0.00_ ;_ * \-#,##0.00_ ;_ * &quot;-&quot;??_ ;_ @_ "/>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theme="1"/>
      <name val="Calibri"/>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medium">
        <color rgb="FF000000"/>
      </left>
      <right/>
      <top style="medium">
        <color rgb="FF000000"/>
      </top>
      <bottom style="medium">
        <color rgb="FF000000"/>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164" fontId="1" fillId="0" borderId="0" applyFont="0" applyFill="0" applyBorder="0" applyAlignment="0" applyProtection="0"/>
    <xf numFmtId="0" fontId="32" fillId="0" borderId="0" applyNumberFormat="0" applyFill="0" applyBorder="0" applyAlignment="0" applyProtection="0"/>
  </cellStyleXfs>
  <cellXfs count="168">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2" fillId="0" borderId="1" xfId="17" applyFont="1" applyBorder="1" applyAlignment="1" applyProtection="1">
      <alignment horizontal="center" vertical="center" wrapText="1"/>
      <protection locked="0"/>
    </xf>
    <xf numFmtId="0" fontId="2" fillId="0" borderId="1" xfId="0" applyFont="1" applyBorder="1" applyAlignment="1" applyProtection="1">
      <alignment horizontal="left" vertical="center"/>
      <protection locked="0"/>
    </xf>
    <xf numFmtId="0" fontId="2" fillId="0" borderId="1" xfId="26" applyFont="1" applyBorder="1" applyAlignment="1" applyProtection="1">
      <alignment horizontal="center" vertical="center" wrapText="1"/>
      <protection locked="0"/>
    </xf>
    <xf numFmtId="2" fontId="34" fillId="0" borderId="15" xfId="2" applyNumberFormat="1" applyFont="1" applyBorder="1" applyAlignment="1" applyProtection="1">
      <alignment horizontal="center" vertical="center" wrapText="1"/>
      <protection locked="0"/>
    </xf>
    <xf numFmtId="2" fontId="6" fillId="0" borderId="1" xfId="2" applyNumberFormat="1"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244</v>
      </c>
      <c r="K2" s="87"/>
    </row>
    <row r="3" spans="1:11" x14ac:dyDescent="0.35">
      <c r="A3" s="56" t="s">
        <v>140</v>
      </c>
      <c r="B3" t="s">
        <v>111</v>
      </c>
      <c r="C3" s="54" t="s">
        <v>124</v>
      </c>
      <c r="D3" t="s">
        <v>115</v>
      </c>
      <c r="E3" t="s">
        <v>120</v>
      </c>
      <c r="F3" t="s">
        <v>192</v>
      </c>
      <c r="G3" t="s">
        <v>120</v>
      </c>
      <c r="H3" t="s">
        <v>200</v>
      </c>
      <c r="I3" t="s">
        <v>202</v>
      </c>
      <c r="J3" t="s">
        <v>245</v>
      </c>
      <c r="K3" s="87"/>
    </row>
    <row r="4" spans="1:11" x14ac:dyDescent="0.35">
      <c r="A4" s="56" t="s">
        <v>131</v>
      </c>
      <c r="B4" t="s">
        <v>112</v>
      </c>
      <c r="C4" s="54" t="s">
        <v>125</v>
      </c>
      <c r="D4" t="s">
        <v>161</v>
      </c>
      <c r="E4" t="s">
        <v>130</v>
      </c>
      <c r="F4" t="s">
        <v>193</v>
      </c>
      <c r="G4" s="54"/>
      <c r="I4" t="s">
        <v>203</v>
      </c>
      <c r="J4" t="s">
        <v>246</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G5" sqref="AG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242</v>
      </c>
      <c r="H3" s="96"/>
    </row>
    <row r="4" spans="1:34" ht="52.5" thickBot="1" x14ac:dyDescent="0.4">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thickBot="1" x14ac:dyDescent="0.4">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Charichhaka(Nimapada)</v>
      </c>
      <c r="D5" s="63" t="str">
        <f>IF('Physical Cash at Safe'!D28="Yes", 'Physical Cash at Safe'!A4, 'Borrower Wise Details'!C5)</f>
        <v>OR2669</v>
      </c>
      <c r="E5" s="63" t="str">
        <f>IF(D5="", "", IF(ISBLANK('Loan Outstanding Report'!C5), IF('Physical Cash at Safe'!D28="Yes", 'Physical Cash at Safe'!A6, ""), 'Loan Outstanding Report'!C5))</f>
        <v>Odisha</v>
      </c>
      <c r="F5" s="63" t="str">
        <f>IF(D5="", "", IF(ISBLANK('Loan Outstanding Report'!D5), IF('Physical Cash at Safe'!D28="Yes", 'Physical Cash at Safe'!E4, ""), 'Loan Outstanding Report'!D5))</f>
        <v>Bhubaneswar</v>
      </c>
      <c r="G5" s="61">
        <v>45879</v>
      </c>
      <c r="H5" s="107" t="s">
        <v>267</v>
      </c>
      <c r="I5" s="61">
        <v>45889</v>
      </c>
      <c r="J5" s="74" t="str">
        <f>IF('Physical Cash at Safe'!D28="Yes",'Physical Cash at Safe'!E28,IF('Borrower Wise Details'!D5&lt;&gt;"",'Borrower Wise Details'!D5,""))</f>
        <v xml:space="preserve">
FN25-26-02282</v>
      </c>
      <c r="K5" s="81">
        <v>0</v>
      </c>
      <c r="L5" s="82">
        <v>0</v>
      </c>
      <c r="M5" s="82">
        <v>0</v>
      </c>
      <c r="N5" s="132" t="s">
        <v>263</v>
      </c>
      <c r="O5" s="133" t="s">
        <v>264</v>
      </c>
      <c r="P5" s="133" t="s">
        <v>265</v>
      </c>
      <c r="Q5" s="133" t="s">
        <v>250</v>
      </c>
      <c r="R5" s="75" t="str">
        <f>IF('Physical Cash at Safe'!$D$28="Yes", 'Physical Cash at Safe'!$A$28, IF('Borrower Wise Details'!F5&lt;&gt;"", 'Borrower Wise Details'!F5, ""))</f>
        <v>Kalucharan Pradhan</v>
      </c>
      <c r="S5" s="74" t="str">
        <f>IF('Physical Cash at Safe'!$D$28="Yes", 'Physical Cash at Safe'!$C$28, IF('Borrower Wise Details'!H5&lt;&gt;"", 'Borrower Wise Details'!H5, ""))</f>
        <v>CM</v>
      </c>
      <c r="T5" s="74" t="str">
        <f>IF('Physical Cash at Safe'!$D$28="Yes", 'Physical Cash at Safe'!$B$28, IF('Borrower Wise Details'!G5&lt;&gt;"", 'Borrower Wise Details'!G5, ""))</f>
        <v>SF0036642</v>
      </c>
      <c r="U5" s="77" t="s">
        <v>266</v>
      </c>
      <c r="V5" s="61">
        <v>45906</v>
      </c>
      <c r="W5" s="109" t="str">
        <f>IF('Physical Cash at Safe'!$D$28="Yes",
    "Safe Locker Cash Siphoned Off",
    IF('Borrower Wise Details'!$P$5&lt;&gt;"",'Borrower Wise Details'!$P$5,"")
)</f>
        <v>Safe Locker Cash Siphoned Off</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268</v>
      </c>
      <c r="Z5" s="61">
        <v>45915</v>
      </c>
      <c r="AA5" s="61">
        <v>45919</v>
      </c>
      <c r="AB5" s="94" t="str" cm="1">
        <f t="array" ref="AB5">IF(COUNTA('Loan Outstanding Report'!$BI$5:$BI$6000)=0,"",SUMPRODUCT(--(FREQUENCY(IF('Loan Outstanding Report'!$BI$5:$BI$6000&lt;&gt;"",MATCH('Loan Outstanding Report'!$S$5:$S$6000,'Loan Outstanding Report'!$S$5:$S$6000,0)),ROW('Loan Outstanding Report'!$S$5:$S$6000)-ROW('Loan Outstanding Report'!S5)+1)&gt;0)))</f>
        <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790918</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790918</v>
      </c>
      <c r="AF5" s="62" t="str"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
      </c>
      <c r="AG5" s="61">
        <v>45915</v>
      </c>
      <c r="AH5" s="70" t="s">
        <v>273</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D5" activePane="bottomRight" state="frozen"/>
      <selection pane="topRight" activeCell="B1" sqref="B1"/>
      <selection pane="bottomLeft" activeCell="A5" sqref="A5"/>
      <selection pane="bottomRight" activeCell="G5" sqref="G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4" t="s">
        <v>87</v>
      </c>
      <c r="I3" s="134"/>
      <c r="J3" s="134"/>
      <c r="K3" s="134"/>
      <c r="L3" s="134"/>
      <c r="M3" s="134"/>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Charichhaka(Nimapada)</v>
      </c>
      <c r="C5" s="50" t="str">
        <f>IF('Fraud Investigation Report'!D5="", "", 'Fraud Investigation Report'!D5)</f>
        <v>OR2669</v>
      </c>
      <c r="D5" s="68" t="str">
        <f>IF(OR('Fraud Investigation Report'!R5="", 'Fraud Investigation Report'!R5=0), "", 'Fraud Investigation Report'!R5)</f>
        <v>Kalucharan Pradhan</v>
      </c>
      <c r="E5" s="68" t="str">
        <f>IF(OR('Fraud Investigation Report'!T5="", 'Fraud Investigation Report'!T5=0), "", 'Fraud Investigation Report'!T5)</f>
        <v>SF0036642</v>
      </c>
      <c r="F5" s="68" t="str">
        <f>IF(OR('Fraud Investigation Report'!S5="", 'Fraud Investigation Report'!S5=0), "", 'Fraud Investigation Report'!S5)</f>
        <v>CM</v>
      </c>
      <c r="G5" s="50" t="str">
        <f>IF('Fraud Investigation Report'!J5="", "", 'Fraud Investigation Report'!J5)</f>
        <v xml:space="preserve">
FN25-26-02282</v>
      </c>
      <c r="H5" s="69">
        <f>IF(OR(ISNUMBER(SEARCH("Safe Locker Cash Siphoned Off",'Fraud Investigation Report'!W5)), ISNUMBER(SEARCH("Safe Locker Cash Siphoned Off",'Fraud Investigation Report'!X5))), 'Physical Cash at Safe'!$A$30, "")</f>
        <v>790918</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790918</v>
      </c>
      <c r="O5" s="69">
        <f>IF('Fraud Investigation Report'!AD5="", "", 'Fraud Investigation Report'!AD5)</f>
        <v>0</v>
      </c>
      <c r="P5" s="126">
        <f>IF(AND(N5="", O5=""), "", IF(O5="", N5, N5 - IF(ISNUMBER(O5), O5, 0)))</f>
        <v>790918</v>
      </c>
      <c r="Q5" s="49"/>
      <c r="R5" s="84" t="s">
        <v>262</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2" sqref="A2"/>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52" t="s">
        <v>2</v>
      </c>
      <c r="B1" s="153"/>
      <c r="C1" s="153"/>
      <c r="D1" s="153"/>
      <c r="E1" s="154"/>
    </row>
    <row r="2" spans="1:5" ht="18.5" x14ac:dyDescent="0.45">
      <c r="A2" s="14"/>
      <c r="B2" s="155" t="s">
        <v>3</v>
      </c>
      <c r="C2" s="155"/>
      <c r="D2" s="155"/>
      <c r="E2" s="15"/>
    </row>
    <row r="3" spans="1:5" ht="14.5" x14ac:dyDescent="0.35">
      <c r="A3" s="16" t="s">
        <v>1</v>
      </c>
      <c r="B3" s="16" t="s">
        <v>0</v>
      </c>
      <c r="C3" s="16" t="s">
        <v>66</v>
      </c>
      <c r="D3" s="16" t="s">
        <v>67</v>
      </c>
      <c r="E3" s="16" t="s">
        <v>68</v>
      </c>
    </row>
    <row r="4" spans="1:5" ht="24" customHeight="1" x14ac:dyDescent="0.35">
      <c r="A4" s="40" t="s">
        <v>252</v>
      </c>
      <c r="B4" s="41" t="s">
        <v>253</v>
      </c>
      <c r="C4" s="41" t="s">
        <v>254</v>
      </c>
      <c r="D4" s="41" t="s">
        <v>255</v>
      </c>
      <c r="E4" s="41" t="s">
        <v>255</v>
      </c>
    </row>
    <row r="5" spans="1:5" ht="35.25" customHeight="1" x14ac:dyDescent="0.35">
      <c r="A5" s="17" t="s">
        <v>5</v>
      </c>
      <c r="B5" s="17" t="s">
        <v>99</v>
      </c>
      <c r="C5" s="17" t="s">
        <v>216</v>
      </c>
      <c r="D5" s="17" t="s">
        <v>100</v>
      </c>
      <c r="E5" s="17" t="s">
        <v>69</v>
      </c>
    </row>
    <row r="6" spans="1:5" ht="25.5" customHeight="1" x14ac:dyDescent="0.35">
      <c r="A6" s="42" t="s">
        <v>247</v>
      </c>
      <c r="B6" s="18">
        <v>45915</v>
      </c>
      <c r="C6" s="18">
        <v>45914</v>
      </c>
      <c r="D6" s="18">
        <v>45915</v>
      </c>
      <c r="E6" s="19">
        <v>0.45833333333333331</v>
      </c>
    </row>
    <row r="7" spans="1:5" ht="15.5" x14ac:dyDescent="0.35">
      <c r="A7" s="156" t="s">
        <v>70</v>
      </c>
      <c r="B7" s="157"/>
      <c r="C7" s="157"/>
      <c r="D7" s="157"/>
      <c r="E7" s="157"/>
    </row>
    <row r="8" spans="1:5" ht="15" customHeight="1" x14ac:dyDescent="0.35">
      <c r="A8" s="158" t="s">
        <v>71</v>
      </c>
      <c r="B8" s="160" t="s">
        <v>92</v>
      </c>
      <c r="C8" s="161"/>
      <c r="D8" s="162" t="s">
        <v>72</v>
      </c>
      <c r="E8" s="163"/>
    </row>
    <row r="9" spans="1:5" ht="14.5" x14ac:dyDescent="0.35">
      <c r="A9" s="159"/>
      <c r="B9" s="20" t="s">
        <v>73</v>
      </c>
      <c r="C9" s="21" t="s">
        <v>74</v>
      </c>
      <c r="D9" s="21" t="s">
        <v>73</v>
      </c>
      <c r="E9" s="21" t="s">
        <v>74</v>
      </c>
    </row>
    <row r="10" spans="1:5" ht="14.5" x14ac:dyDescent="0.35">
      <c r="A10" s="22">
        <v>2000</v>
      </c>
      <c r="B10" s="93"/>
      <c r="C10" s="23"/>
      <c r="D10" s="93"/>
      <c r="E10" s="23">
        <f>D10*A10</f>
        <v>0</v>
      </c>
    </row>
    <row r="11" spans="1:5" ht="14.5" x14ac:dyDescent="0.35">
      <c r="A11" s="24">
        <v>500</v>
      </c>
      <c r="B11" s="25">
        <v>160</v>
      </c>
      <c r="C11" s="23">
        <f>B11*A11</f>
        <v>80000</v>
      </c>
      <c r="D11" s="25">
        <v>160</v>
      </c>
      <c r="E11" s="23">
        <f t="shared" ref="E11:E17" si="0">D11*A11</f>
        <v>80000</v>
      </c>
    </row>
    <row r="12" spans="1:5" ht="14.5" x14ac:dyDescent="0.35">
      <c r="A12" s="24">
        <v>200</v>
      </c>
      <c r="B12" s="25">
        <v>9</v>
      </c>
      <c r="C12" s="23">
        <f>B12*A12</f>
        <v>1800</v>
      </c>
      <c r="D12" s="25">
        <v>9</v>
      </c>
      <c r="E12" s="23">
        <f t="shared" si="0"/>
        <v>1800</v>
      </c>
    </row>
    <row r="13" spans="1:5" ht="14.5" x14ac:dyDescent="0.35">
      <c r="A13" s="24">
        <v>100</v>
      </c>
      <c r="B13" s="25">
        <v>42</v>
      </c>
      <c r="C13" s="23">
        <f t="shared" ref="C13:C17" si="1">B13*A13</f>
        <v>4200</v>
      </c>
      <c r="D13" s="25">
        <v>42</v>
      </c>
      <c r="E13" s="23">
        <f t="shared" si="0"/>
        <v>4200</v>
      </c>
    </row>
    <row r="14" spans="1:5" ht="14.5" x14ac:dyDescent="0.35">
      <c r="A14" s="24">
        <v>50</v>
      </c>
      <c r="B14" s="25">
        <v>4</v>
      </c>
      <c r="C14" s="23">
        <f t="shared" si="1"/>
        <v>200</v>
      </c>
      <c r="D14" s="25">
        <v>4</v>
      </c>
      <c r="E14" s="23">
        <f t="shared" si="0"/>
        <v>200</v>
      </c>
    </row>
    <row r="15" spans="1:5" ht="14.5" x14ac:dyDescent="0.35">
      <c r="A15" s="24">
        <v>20</v>
      </c>
      <c r="B15" s="25">
        <v>3</v>
      </c>
      <c r="C15" s="23">
        <f t="shared" si="1"/>
        <v>60</v>
      </c>
      <c r="D15" s="25">
        <v>3</v>
      </c>
      <c r="E15" s="23">
        <f t="shared" si="0"/>
        <v>60</v>
      </c>
    </row>
    <row r="16" spans="1:5" ht="14.5" x14ac:dyDescent="0.35">
      <c r="A16" s="24">
        <v>10</v>
      </c>
      <c r="B16" s="25">
        <v>4</v>
      </c>
      <c r="C16" s="23">
        <f t="shared" si="1"/>
        <v>40</v>
      </c>
      <c r="D16" s="25">
        <v>4</v>
      </c>
      <c r="E16" s="23">
        <f t="shared" si="0"/>
        <v>40</v>
      </c>
    </row>
    <row r="17" spans="1:5" ht="14.5" x14ac:dyDescent="0.35">
      <c r="A17" s="24">
        <v>5</v>
      </c>
      <c r="B17" s="25"/>
      <c r="C17" s="23">
        <f t="shared" si="1"/>
        <v>0</v>
      </c>
      <c r="D17" s="25"/>
      <c r="E17" s="23">
        <f t="shared" si="0"/>
        <v>0</v>
      </c>
    </row>
    <row r="18" spans="1:5" ht="14.5" x14ac:dyDescent="0.35">
      <c r="A18" s="26" t="s">
        <v>75</v>
      </c>
      <c r="B18" s="27">
        <v>833946</v>
      </c>
      <c r="C18" s="23">
        <f>B18</f>
        <v>833946</v>
      </c>
      <c r="D18" s="27">
        <v>1</v>
      </c>
      <c r="E18" s="28">
        <f>D18</f>
        <v>1</v>
      </c>
    </row>
    <row r="19" spans="1:5" ht="14.5" x14ac:dyDescent="0.35">
      <c r="A19" s="29"/>
      <c r="B19" s="30" t="s">
        <v>76</v>
      </c>
      <c r="C19" s="31">
        <f>SUM(C10:C18)</f>
        <v>920246</v>
      </c>
      <c r="D19" s="30" t="s">
        <v>76</v>
      </c>
      <c r="E19" s="31">
        <f>SUM(E10:E18)</f>
        <v>86301</v>
      </c>
    </row>
    <row r="20" spans="1:5" ht="30" customHeight="1" x14ac:dyDescent="0.35">
      <c r="A20" s="164" t="s">
        <v>97</v>
      </c>
      <c r="B20" s="165"/>
      <c r="C20" s="32">
        <v>86301</v>
      </c>
      <c r="D20" s="33" t="s">
        <v>91</v>
      </c>
      <c r="E20" s="34">
        <v>43027</v>
      </c>
    </row>
    <row r="21" spans="1:5" ht="30" customHeight="1" x14ac:dyDescent="0.35">
      <c r="A21" s="166" t="s">
        <v>88</v>
      </c>
      <c r="B21" s="167"/>
      <c r="C21" s="34">
        <v>0</v>
      </c>
      <c r="D21" s="33" t="s">
        <v>89</v>
      </c>
      <c r="E21" s="34">
        <v>0</v>
      </c>
    </row>
    <row r="22" spans="1:5" ht="30" customHeight="1" x14ac:dyDescent="0.35">
      <c r="A22" s="166" t="s">
        <v>77</v>
      </c>
      <c r="B22" s="167"/>
      <c r="C22" s="34">
        <v>0</v>
      </c>
      <c r="D22" s="35" t="s">
        <v>78</v>
      </c>
      <c r="E22" s="34"/>
    </row>
    <row r="23" spans="1:5" ht="30" customHeight="1" x14ac:dyDescent="0.35">
      <c r="A23" s="166" t="s">
        <v>79</v>
      </c>
      <c r="B23" s="167"/>
      <c r="C23" s="52">
        <f>(C19+C21)-(E20+E21)-E19</f>
        <v>790918</v>
      </c>
      <c r="D23" s="53" t="s">
        <v>215</v>
      </c>
      <c r="E23" s="34">
        <v>0</v>
      </c>
    </row>
    <row r="24" spans="1:5" ht="82.5" customHeight="1" x14ac:dyDescent="0.35">
      <c r="A24" s="33" t="s">
        <v>80</v>
      </c>
      <c r="B24" s="151" t="s">
        <v>269</v>
      </c>
      <c r="C24" s="151"/>
      <c r="D24" s="151"/>
      <c r="E24" s="151"/>
    </row>
    <row r="25" spans="1:5" ht="57.75" customHeight="1" x14ac:dyDescent="0.35">
      <c r="A25" s="36" t="s">
        <v>81</v>
      </c>
      <c r="B25" s="140" t="s">
        <v>261</v>
      </c>
      <c r="C25" s="140"/>
      <c r="D25" s="140"/>
      <c r="E25" s="140"/>
    </row>
    <row r="26" spans="1:5" ht="20.149999999999999" customHeight="1" x14ac:dyDescent="0.35">
      <c r="A26" s="145" t="s">
        <v>189</v>
      </c>
      <c r="B26" s="145"/>
      <c r="C26" s="145"/>
      <c r="D26" s="145"/>
      <c r="E26" s="145"/>
    </row>
    <row r="27" spans="1:5" ht="27.75" customHeight="1" x14ac:dyDescent="0.35">
      <c r="A27" s="72" t="s">
        <v>142</v>
      </c>
      <c r="B27" s="72" t="s">
        <v>143</v>
      </c>
      <c r="C27" s="72" t="s">
        <v>144</v>
      </c>
      <c r="D27" s="72" t="s">
        <v>185</v>
      </c>
      <c r="E27" s="72" t="s">
        <v>186</v>
      </c>
    </row>
    <row r="28" spans="1:5" ht="30" customHeight="1" x14ac:dyDescent="0.35">
      <c r="A28" s="129" t="s">
        <v>270</v>
      </c>
      <c r="B28" s="41" t="s">
        <v>271</v>
      </c>
      <c r="C28" s="43" t="s">
        <v>260</v>
      </c>
      <c r="D28" s="43" t="s">
        <v>244</v>
      </c>
      <c r="E28" s="79" t="s">
        <v>272</v>
      </c>
    </row>
    <row r="29" spans="1:5" ht="30" customHeight="1" x14ac:dyDescent="0.35">
      <c r="A29" s="72" t="s">
        <v>188</v>
      </c>
      <c r="B29" s="73" t="s">
        <v>187</v>
      </c>
      <c r="C29" s="72" t="s">
        <v>217</v>
      </c>
      <c r="D29" s="143" t="s">
        <v>218</v>
      </c>
      <c r="E29" s="144"/>
    </row>
    <row r="30" spans="1:5" ht="40" customHeight="1" x14ac:dyDescent="0.35">
      <c r="A30" s="127">
        <v>790918</v>
      </c>
      <c r="B30" s="127"/>
      <c r="C30" s="128"/>
      <c r="D30" s="146" t="s">
        <v>191</v>
      </c>
      <c r="E30" s="147"/>
    </row>
    <row r="31" spans="1:5" ht="15" customHeight="1" x14ac:dyDescent="0.35">
      <c r="A31" s="148"/>
      <c r="B31" s="149"/>
      <c r="C31" s="149"/>
      <c r="D31" s="149"/>
      <c r="E31" s="150"/>
    </row>
    <row r="32" spans="1:5" ht="24.75" customHeight="1" x14ac:dyDescent="0.35">
      <c r="A32" s="37" t="s">
        <v>219</v>
      </c>
      <c r="B32" s="38" t="s">
        <v>248</v>
      </c>
      <c r="C32" s="37" t="s">
        <v>82</v>
      </c>
      <c r="D32" s="141" t="s">
        <v>249</v>
      </c>
      <c r="E32" s="142"/>
    </row>
    <row r="33" spans="1:5" ht="18" customHeight="1" x14ac:dyDescent="0.35">
      <c r="A33" s="37" t="s">
        <v>83</v>
      </c>
      <c r="B33" s="106">
        <v>308561</v>
      </c>
      <c r="C33" s="39" t="s">
        <v>84</v>
      </c>
      <c r="D33" s="135">
        <v>305563</v>
      </c>
      <c r="E33" s="136"/>
    </row>
    <row r="34" spans="1:5" ht="26" x14ac:dyDescent="0.35">
      <c r="A34" s="39" t="s">
        <v>220</v>
      </c>
      <c r="B34" s="38" t="s">
        <v>258</v>
      </c>
      <c r="C34" s="39" t="s">
        <v>221</v>
      </c>
      <c r="D34" s="137" t="s">
        <v>256</v>
      </c>
      <c r="E34" s="138"/>
    </row>
    <row r="35" spans="1:5" ht="26" x14ac:dyDescent="0.35">
      <c r="A35" s="39" t="s">
        <v>222</v>
      </c>
      <c r="B35" s="38" t="s">
        <v>259</v>
      </c>
      <c r="C35" s="39" t="s">
        <v>224</v>
      </c>
      <c r="D35" s="137" t="s">
        <v>257</v>
      </c>
      <c r="E35" s="138"/>
    </row>
    <row r="36" spans="1:5" ht="25.5" customHeight="1" x14ac:dyDescent="0.35">
      <c r="A36" s="39" t="s">
        <v>223</v>
      </c>
      <c r="B36" s="38" t="s">
        <v>260</v>
      </c>
      <c r="C36" s="39" t="s">
        <v>225</v>
      </c>
      <c r="D36" s="139" t="s">
        <v>251</v>
      </c>
      <c r="E36" s="139"/>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A5" sqref="A5"/>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
      </c>
      <c r="C5" s="119" t="str">
        <f>IF('Loan Outstanding Report'!$H$5="", "", 'Loan Outstanding Report'!$H$5)</f>
        <v/>
      </c>
      <c r="D5" s="129"/>
      <c r="E5" s="65"/>
      <c r="F5" s="130"/>
      <c r="G5" s="131"/>
      <c r="H5" s="49"/>
      <c r="I5" s="120"/>
      <c r="J5" s="120"/>
      <c r="K5" s="120"/>
      <c r="L5" s="11"/>
      <c r="M5" s="65"/>
      <c r="N5" s="124"/>
      <c r="O5" s="124"/>
      <c r="P5" s="121"/>
      <c r="Q5" s="80"/>
      <c r="R5" s="124"/>
      <c r="S5" s="124"/>
      <c r="T5" s="124"/>
      <c r="U5" s="125" t="str">
        <f t="shared" ref="U5" si="0">IF(AND(ISBLANK(R5),ISBLANK(S5),ISBLANK(T5)),"",R5-(S5+T5))</f>
        <v/>
      </c>
      <c r="V5" s="117"/>
      <c r="W5" s="122"/>
    </row>
    <row r="6" spans="1:23" ht="25" customHeight="1" x14ac:dyDescent="0.3">
      <c r="A6" s="64">
        <v>2</v>
      </c>
      <c r="B6" s="60" t="str">
        <f>IF(J6&lt;&gt;"", $B$5, "")</f>
        <v/>
      </c>
      <c r="C6" s="119" t="str">
        <f>IF(J6&lt;&gt;"", $C$5, "")</f>
        <v/>
      </c>
      <c r="D6" s="41" t="str">
        <f>IF(J6&lt;&gt;"", $D$5, "")</f>
        <v/>
      </c>
      <c r="E6" s="65"/>
      <c r="F6" s="38"/>
      <c r="G6" s="49"/>
      <c r="H6" s="49"/>
      <c r="I6" s="120"/>
      <c r="J6" s="120"/>
      <c r="K6" s="120"/>
      <c r="L6" s="11"/>
      <c r="M6" s="65"/>
      <c r="N6" s="124"/>
      <c r="O6" s="124"/>
      <c r="P6" s="121"/>
      <c r="Q6" s="80"/>
      <c r="R6" s="124"/>
      <c r="S6" s="124"/>
      <c r="T6" s="124"/>
      <c r="U6" s="125" t="str">
        <f t="shared" ref="U6:U69" si="1">IF(AND(ISBLANK(R6),ISBLANK(S6),ISBLANK(T6)),"",R6-(S6+T6))</f>
        <v/>
      </c>
      <c r="V6" s="117"/>
      <c r="W6" s="122"/>
    </row>
    <row r="7" spans="1:23" ht="25" customHeight="1" x14ac:dyDescent="0.3">
      <c r="A7" s="64">
        <v>3</v>
      </c>
      <c r="B7" s="60" t="str">
        <f t="shared" ref="B7:B70" si="2">IF(J7&lt;&gt;"", $B$5, "")</f>
        <v/>
      </c>
      <c r="C7" s="119" t="str">
        <f t="shared" ref="C7:C70" si="3">IF(J7&lt;&gt;"", $C$5, "")</f>
        <v/>
      </c>
      <c r="D7" s="41" t="str">
        <f t="shared" ref="D7:D70" si="4">IF(J7&lt;&gt;"", $D$5, "")</f>
        <v/>
      </c>
      <c r="E7" s="65"/>
      <c r="F7" s="38"/>
      <c r="G7" s="49"/>
      <c r="H7" s="49"/>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ref="F8:F70" si="5">IF(J8&lt;&gt;"", $F$5, "")</f>
        <v/>
      </c>
      <c r="G8" s="49" t="str">
        <f t="shared" ref="G8:G70" si="6">IF(J8&lt;&gt;"", $G$5, "")</f>
        <v/>
      </c>
      <c r="H8" s="49" t="str">
        <f t="shared" ref="H8:H70" si="7">IF(J8&lt;&gt;"", $H$5, "")</f>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pane xSplit="16" ySplit="4" topLeftCell="BR5" activePane="bottomRight" state="frozen"/>
      <selection pane="topRight" activeCell="Q1" sqref="Q1"/>
      <selection pane="bottomLeft" activeCell="A5" sqref="A5"/>
      <selection pane="bottomRight" activeCell="A5" sqref="A5"/>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39" x14ac:dyDescent="0.3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38"/>
      <c r="C5" s="38"/>
      <c r="D5" s="38"/>
      <c r="E5" s="38"/>
      <c r="F5" s="38"/>
      <c r="G5" s="84"/>
      <c r="H5" s="38"/>
      <c r="I5" s="84"/>
      <c r="J5" s="38"/>
      <c r="K5" s="84"/>
      <c r="L5" s="84"/>
      <c r="M5" s="38"/>
      <c r="N5" s="84"/>
      <c r="O5" s="84"/>
      <c r="P5" s="84"/>
      <c r="Q5" s="38"/>
      <c r="R5" s="38"/>
      <c r="S5" s="84"/>
      <c r="T5" s="84"/>
      <c r="U5" s="84"/>
      <c r="V5" s="84"/>
      <c r="W5" s="84"/>
      <c r="X5" s="38"/>
      <c r="Y5" s="84"/>
      <c r="Z5" s="38"/>
      <c r="AA5" s="108"/>
      <c r="AB5" s="84"/>
      <c r="AC5" s="108"/>
      <c r="AD5" s="84"/>
      <c r="AE5" s="84"/>
      <c r="AF5" s="84"/>
      <c r="AG5" s="108"/>
      <c r="AH5" s="84"/>
      <c r="AI5" s="108"/>
      <c r="AJ5" s="84"/>
      <c r="AK5" s="84"/>
      <c r="AL5" s="108"/>
      <c r="AM5" s="84"/>
      <c r="AN5" s="112"/>
      <c r="AO5" s="112"/>
      <c r="AP5" s="112"/>
      <c r="AQ5" s="112"/>
      <c r="AR5" s="112"/>
      <c r="AS5" s="112"/>
      <c r="AT5" s="112"/>
      <c r="AU5" s="112"/>
      <c r="AV5" s="84"/>
      <c r="AW5" s="84"/>
      <c r="AX5" s="84"/>
      <c r="AY5" s="108"/>
      <c r="AZ5" s="84"/>
      <c r="BA5" s="84"/>
      <c r="BB5" s="84"/>
      <c r="BC5" s="84"/>
      <c r="BD5" s="108"/>
      <c r="BE5" s="84"/>
      <c r="BF5" s="38"/>
      <c r="BG5" s="84"/>
      <c r="BH5" s="114"/>
      <c r="BI5" s="38"/>
      <c r="BJ5" s="85"/>
      <c r="BK5" s="84"/>
      <c r="BL5" s="38"/>
      <c r="BM5" s="115"/>
      <c r="BN5" s="116"/>
      <c r="BO5" s="84"/>
      <c r="BP5" s="84"/>
      <c r="BQ5" s="117"/>
      <c r="BR5" s="118"/>
    </row>
    <row r="6" spans="1:70" s="113" customFormat="1" ht="15" customHeight="1" x14ac:dyDescent="0.35">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x14ac:dyDescent="0.35">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5">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5">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5">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5">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5">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5">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5">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5">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5">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5">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5">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5">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5">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5">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5">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5">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5">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5">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5">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5">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5">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5">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5">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5">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5">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5">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5">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5">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5">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5">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5">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5">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5">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5">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5">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5">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5">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5">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5">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5">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5">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5">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5">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5">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5">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5">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5">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5">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5">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5">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5">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5">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5">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5">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5">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5">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5">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5">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5">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5">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5">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5">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5">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5">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5">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5">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5">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5">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5">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5">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5">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5">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5">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5">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5">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5">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5">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5">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5">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5">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5">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5">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5">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5">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5">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5">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5">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5">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5">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5">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5">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5">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5">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5">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5">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5">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5">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5">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5">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5">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5">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5">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5">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5">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5">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5">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5">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5">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5">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5">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5">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5">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5">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5">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5">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5">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5">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5">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5">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5">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5">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5">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5">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5">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5">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5">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5">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5">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5">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5">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5">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5">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5">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5">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5">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5">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5">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5">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5">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5">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5">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5">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5">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5">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5">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5">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Ejaz Ahmad</cp:lastModifiedBy>
  <cp:lastPrinted>2025-05-06T06:37:39Z</cp:lastPrinted>
  <dcterms:created xsi:type="dcterms:W3CDTF">2023-04-07T11:05:50Z</dcterms:created>
  <dcterms:modified xsi:type="dcterms:W3CDTF">2025-10-10T02:12:29Z</dcterms:modified>
</cp:coreProperties>
</file>