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om 1st Aug-25 clv and css report/Gaurella CSS 110255 &amp; 111308/"/>
    </mc:Choice>
  </mc:AlternateContent>
  <xr:revisionPtr revIDLastSave="6" documentId="8_{68F6741D-87D8-4F79-B617-20E3EE1DE962}" xr6:coauthVersionLast="47" xr6:coauthVersionMax="47" xr10:uidLastSave="{A48787A8-AFA2-44B1-8896-49CD0AC44A38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<sst xmlns="http://schemas.openxmlformats.org/spreadsheetml/2006/main" count="450" uniqueCount="316">
  <si>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</si>
  <si>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</si>
  <si>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</si>
  <si>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</si>
  <si>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</si>
  <si>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</si>
  <si>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</si>
  <si>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</si>
  <si>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</si>
  <si>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</si>
  <si>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</si>
  <si>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</si>
  <si>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</si>
  <si>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</si>
  <si>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</si>
  <si>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</si>
  <si>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</si>
  <si>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</si>
  <si>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</si>
  <si>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</si>
  <si>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</si>
  <si>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</si>
  <si>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</si>
  <si>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</si>
  <si>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</si>
  <si>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</si>
  <si>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</si>
  <si>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</si>
  <si>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</si>
  <si>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</si>
  <si>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</si>
  <si>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</si>
  <si>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</si>
  <si>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</si>
  <si>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</si>
  <si>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</si>
  <si>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</si>
  <si>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</si>
  <si>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</si>
  <si>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</si>
  <si>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</si>
  <si>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</si>
  <si>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</si>
  <si>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</si>
  <si>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</si>
  <si>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</si>
  <si>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</si>
  <si>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</si>
  <si>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</si>
  <si>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</si>
  <si>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</si>
  <si>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</si>
  <si>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</si>
  <si>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</si>
  <si>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</si>
  <si>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</si>
  <si>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</si>
  <si>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</si>
  <si>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</si>
  <si>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</si>
  <si>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</si>
  <si>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</si>
  <si>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</si>
  <si>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</si>
  <si>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</si>
  <si>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</si>
  <si>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</si>
  <si>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</si>
  <si>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</si>
  <si>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</si>
  <si>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</si>
  <si>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</si>
  <si>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</si>
  <si>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</si>
  <si>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</si>
  <si>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</si>
  <si>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</si>
  <si>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</si>
  <si>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</si>
  <si>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</si>
  <si>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</si>
  <si>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</si>
  <si>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</si>
  <si>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</si>
  <si>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</si>
  <si>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</si>
  <si>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</si>
  <si>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</si>
  <si>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</si>
  <si>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</si>
  <si>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</si>
  <si>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</si>
  <si>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</si>
  <si>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</si>
  <si>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</si>
  <si>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</si>
  <si>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</si>
  <si>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</si>
  <si>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</si>
  <si>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</si>
  <si>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</si>
  <si>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</si>
  <si>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</si>
  <si>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</si>
  <si>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</si>
  <si>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</si>
  <si>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</si>
  <si>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</si>
  <si>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</si>
  <si>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</si>
  <si>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</si>
  <si>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</si>
  <si>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</si>
  <si>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</si>
  <si>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</si>
  <si>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</si>
  <si>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</si>
  <si>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</si>
  <si>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</si>
  <si>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</si>
  <si>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</si>
  <si>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</si>
  <si>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</si>
  <si>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</si>
  <si>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</si>
  <si>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</si>
  <si>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</si>
  <si>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</si>
  <si>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</si>
  <si>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</si>
  <si>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</si>
  <si>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</si>
  <si>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</si>
  <si>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</si>
  <si>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</si>
  <si>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</si>
  <si>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</si>
  <si>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</si>
  <si>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</si>
  <si>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</si>
  <si>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</si>
  <si>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</si>
  <si>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</si>
  <si>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</si>
  <si>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</si>
  <si>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</si>
  <si>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</si>
  <si>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</si>
  <si>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</si>
  <si>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</si>
  <si>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</si>
  <si>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</si>
  <si>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</si>
  <si>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</si>
  <si>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</si>
  <si>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</si>
  <si>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</si>
  <si>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</si>
  <si>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</si>
  <si>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</si>
  <si>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</si>
  <si>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</si>
  <si>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</si>
  <si>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</si>
  <si>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</si>
  <si>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</si>
  <si>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</si>
  <si>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</si>
  <si>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</si>
  <si>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</si>
  <si>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</si>
  <si>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</si>
  <si>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</si>
  <si>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</si>
  <si>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</si>
  <si>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</si>
  <si>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</si>
  <si>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</si>
  <si>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</si>
  <si>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</si>
  <si>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</si>
  <si>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</si>
  <si>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</si>
  <si>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</si>
  <si>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</si>
  <si>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</si>
  <si>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</si>
  <si>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</si>
  <si>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</si>
  <si>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</si>
  <si>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</si>
  <si>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</si>
  <si>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</si>
  <si>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</si>
  <si>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</si>
  <si>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</si>
  <si>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</si>
  <si>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</si>
  <si>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</si>
  <si>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</si>
  <si>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</si>
  <si>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</si>
  <si>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</si>
  <si>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</si>
  <si>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</si>
  <si>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</si>
  <si>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</si>
  <si>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</si>
  <si>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</si>
  <si>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</si>
  <si>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</si>
  <si>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</si>
  <si>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</si>
  <si>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</si>
  <si>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</si>
  <si>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</si>
  <si>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</si>
  <si>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</si>
  <si>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</si>
  <si>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</si>
  <si>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</si>
  <si>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</si>
  <si>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</si>
  <si>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</si>
  <si>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</si>
  <si>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</si>
  <si>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</si>
  <si>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</si>
  <si>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</si>
  <si>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</si>
  <si>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</si>
  <si>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</si>
  <si>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</si>
  <si>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</si>
  <si>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</si>
  <si>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</si>
  <si>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</si>
  <si>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</si>
  <si>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</si>
  <si>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</si>
  <si>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</si>
  <si>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</si>
  <si>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</si>
  <si>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</si>
  <si>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</si>
  <si>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</si>
  <si>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</si>
  <si>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Champa</t>
  </si>
  <si>
    <t>Kota</t>
  </si>
  <si>
    <t>CH2746</t>
  </si>
  <si>
    <t>Gaurella</t>
  </si>
  <si>
    <t>SF0029627</t>
  </si>
  <si>
    <t>Sanat Kumar Tandan</t>
  </si>
  <si>
    <t>Chetana</t>
  </si>
  <si>
    <t>GENERAL</t>
  </si>
  <si>
    <t>HINDU</t>
  </si>
  <si>
    <t>Agriculture &amp; Farming</t>
  </si>
  <si>
    <t>Dumriya</t>
  </si>
  <si>
    <t>18</t>
  </si>
  <si>
    <t>DURGA  18 G1</t>
  </si>
  <si>
    <t>CID261400267</t>
  </si>
  <si>
    <t>KAMLA VISHWAKARMA</t>
  </si>
  <si>
    <t>07-Dec-2023</t>
  </si>
  <si>
    <t>Fri</t>
  </si>
  <si>
    <t>7</t>
  </si>
  <si>
    <t>5.93 Yrs</t>
  </si>
  <si>
    <t>13 Oct 2020</t>
  </si>
  <si>
    <t>&gt; 4 to 6 Years</t>
  </si>
  <si>
    <t>01-Jan-2024</t>
  </si>
  <si>
    <t>03-Sep-2025</t>
  </si>
  <si>
    <t>6263192348</t>
  </si>
  <si>
    <t>Open</t>
  </si>
  <si>
    <t>Vidya Sagar Kant/SF0075387</t>
  </si>
  <si>
    <t>As Per Borrower Loan Card , LO Bhagwat Prasad/SF0064939 has Collected 4 EMI amount Rs.3610/- on date 03-Feb-25 , 03-Mar-25 , 07-Apr-25 And 02-Jun-25 but LO not posted in FIMO.</t>
  </si>
  <si>
    <t>Bhagwat Prasad</t>
  </si>
  <si>
    <t>SF0064939</t>
  </si>
  <si>
    <t>Credit Assistant</t>
  </si>
  <si>
    <t>As Per Borrower Loan Card , LO Bhagwat Prasad/SF0064939 has Collected EMI amount Rs.3610/- on date 03-Feb-25 but LO not posted in FIMO.</t>
  </si>
  <si>
    <t>As Per Borrower Loan Card , LO Bhagwat Prasad/SF0064939 has Collected EMI amount Rs.3610/- on date 03-Mar-25 but LO not posted in FIMO.</t>
  </si>
  <si>
    <t>As Per Borrower Loan Card , LO Bhagwat Prasad/SF0064939 has Collected 4 EMI amount Rs.3610/- on date 07-Apr-25 but LO not posted in FIMO.</t>
  </si>
  <si>
    <t>As Per Borrower Loan Card , LO Bhagwat Prasad/SF0064939 has Collected 4 EMI amount Rs.3610/- on date 02-Jun-25 but LO not posted in FIMO.</t>
  </si>
  <si>
    <t>Dual Staff</t>
  </si>
  <si>
    <t>Available &amp; Updated</t>
  </si>
  <si>
    <t>Loan Outstanding Report Detailed Recon as on 12-Sep-2025</t>
  </si>
  <si>
    <t>Report generation date &amp; time: Friday, September 12, 2025 11:39 AM</t>
  </si>
  <si>
    <t>CSS</t>
  </si>
  <si>
    <t>Absconding</t>
  </si>
  <si>
    <t>As per the complaint,observed that Credit Assistant  Bhagwat Prasad/SF0064939 had embezzled 01 Borrower EMI amount Rs.3610/- on date 03-Feb-25 , 03-Mar-25 , 07-Apr-25 And 02-Jun-25 but LO not posted in FIMO.</t>
  </si>
  <si>
    <t>Tulasiram Rajak/SF0007638</t>
  </si>
  <si>
    <t>Sourabh Kumar Jain/SF0010374</t>
  </si>
  <si>
    <t>Deependra Shrivastava/SF0002115</t>
  </si>
  <si>
    <t>Manjeet Madhukar</t>
  </si>
  <si>
    <t>SF0082581</t>
  </si>
  <si>
    <t>Branch Manager</t>
  </si>
  <si>
    <t>Branch Quality Manager</t>
  </si>
  <si>
    <t>Basahi</t>
  </si>
  <si>
    <t>497843</t>
  </si>
  <si>
    <t>Bharatola</t>
  </si>
  <si>
    <t>SID951374057673</t>
  </si>
  <si>
    <t xml:space="preserve">SNEHALATA </t>
  </si>
  <si>
    <t>18-Aug-2023</t>
  </si>
  <si>
    <t>Thu</t>
  </si>
  <si>
    <t>4</t>
  </si>
  <si>
    <t>7.12 Yrs</t>
  </si>
  <si>
    <t>20 Nov 2020</t>
  </si>
  <si>
    <t>&gt; 6 to 10 Years</t>
  </si>
  <si>
    <t>05-Oct-2023</t>
  </si>
  <si>
    <t>08-Sep-2025</t>
  </si>
  <si>
    <t>7089949669</t>
  </si>
  <si>
    <t>As Per Borrower Loan Card , LO Bhagwat Prasad/SF0064939 has Collected 3 EMI amount Rs.3900/- on date 06-Mar-25 , 03-Apr-25 And 05-Jun-25 but LO not posted in FIMO.</t>
  </si>
  <si>
    <t>As Per Borrower Loan Card , LO Bhagwat Prasad/SF0064939 has Collected EMI amount Rs.3900/- on date 06-Mar-25 but LO not posted in FIMO.</t>
  </si>
  <si>
    <t>As Per Borrower Loan Card , LO Bhagwat Prasad/SF0064939 has Collected EMI amount Rs.3900/- on date 03-Apr-25 but LO not posted in FIMO.</t>
  </si>
  <si>
    <t>As Per Borrower Loan Card , LO Bhagwat Prasad/SF0064939 has Collected 3 EMI amount Rs.3900/- on date 05-Jun-25 but LO not posted in FIMO.</t>
  </si>
  <si>
    <t>FIR Not Filled</t>
  </si>
  <si>
    <t>Completed-Report Submitted</t>
  </si>
  <si>
    <t>FN25-26-02357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</si>
</sst>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E1" zoomScaleNormal="100" workbookViewId="0">
      <pane ySplit="4" topLeftCell="A5" activePane="bottomLeft" state="frozen"/>
      <selection pane="bottomLeft" activeCell="E5" sqref="E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CH2746</v>
      </c>
      <c r="D5" s="63" t="str">
        <f>IF('Physical Cash at Safe'!D28="Yes", 'Physical Cash at Safe'!B4, 'Borrower Wise Details'!C5)</f>
        <v>Gaurella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45902</v>
      </c>
      <c r="H5" s="107" t="s">
        <v>285</v>
      </c>
      <c r="I5" s="61">
        <v>45924</v>
      </c>
      <c r="J5" s="74" t="str">
        <f>IF('Physical Cash at Safe'!D28="Yes",'Physical Cash at Safe'!E28,IF('Borrower Wise Details'!D5&lt;&gt;"",'Borrower Wise Details'!D5,""))</f>
        <v>FN25-26-02357</v>
      </c>
      <c r="K5" s="81">
        <v>2</v>
      </c>
      <c r="L5" s="82">
        <v>26140</v>
      </c>
      <c r="M5" s="82">
        <v>0</v>
      </c>
      <c r="N5" s="82" t="s">
        <v>288</v>
      </c>
      <c r="O5" s="82" t="s">
        <v>289</v>
      </c>
      <c r="P5" s="82" t="s">
        <v>243</v>
      </c>
      <c r="Q5" s="82" t="s">
        <v>290</v>
      </c>
      <c r="R5" s="75" t="str">
        <f>IF('Physical Cash at Safe'!$D$28="Yes", 'Physical Cash at Safe'!$A$28, IF('Borrower Wise Details'!F5&lt;&gt;"", 'Borrower Wise Details'!F5, ""))</f>
        <v>Bhagwat Prasad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SF0064939</v>
      </c>
      <c r="U5" s="77" t="s">
        <v>286</v>
      </c>
      <c r="V5" s="61">
        <v>45888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314</v>
      </c>
      <c r="Z5" s="61">
        <v>45924</v>
      </c>
      <c r="AA5" s="61">
        <v>45924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26140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26140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45924</v>
      </c>
      <c r="AH5" s="70" t="s">
        <v>287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CH2746</v>
      </c>
      <c r="C5" s="50" t="str">
        <f>IF('Fraud Investigation Report'!D5="", "", 'Fraud Investigation Report'!D5)</f>
        <v>Gaurella</v>
      </c>
      <c r="D5" s="68" t="str">
        <f>IF(OR('Fraud Investigation Report'!R5="", 'Fraud Investigation Report'!R5=0), "", 'Fraud Investigation Report'!R5)</f>
        <v>Bhagwat Prasad</v>
      </c>
      <c r="E5" s="68" t="str">
        <f>IF(OR('Fraud Investigation Report'!T5="", 'Fraud Investigation Report'!T5=0), "", 'Fraud Investigation Report'!T5)</f>
        <v>SF0064939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FN25-26-02357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26140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26140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26140</v>
      </c>
      <c r="Q5" s="49"/>
      <c r="R5" s="84" t="s">
        <v>313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B36" sqref="B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245</v>
      </c>
      <c r="B6" s="18">
        <v>45912</v>
      </c>
      <c r="C6" s="18">
        <v>45911</v>
      </c>
      <c r="D6" s="18">
        <v>45912</v>
      </c>
      <c r="E6" s="19">
        <v>0.9375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77</v>
      </c>
      <c r="C11" s="23">
        <f>B11*A11</f>
        <v>38500</v>
      </c>
      <c r="D11" s="25">
        <v>77</v>
      </c>
      <c r="E11" s="23">
        <f t="shared" ref="E11:E17" si="0">D11*A11</f>
        <v>38500</v>
      </c>
    </row>
    <row r="12" spans="1:5" ht="14.5" x14ac:dyDescent="0.35">
      <c r="A12" s="24">
        <v>200</v>
      </c>
      <c r="B12" s="25">
        <v>35</v>
      </c>
      <c r="C12" s="23">
        <f>B12*A12</f>
        <v>7000</v>
      </c>
      <c r="D12" s="25">
        <v>35</v>
      </c>
      <c r="E12" s="23">
        <f t="shared" si="0"/>
        <v>7000</v>
      </c>
    </row>
    <row r="13" spans="1:5" ht="14.5" x14ac:dyDescent="0.35">
      <c r="A13" s="24">
        <v>100</v>
      </c>
      <c r="B13" s="25">
        <v>40</v>
      </c>
      <c r="C13" s="23">
        <f t="shared" ref="C13:C17" si="1">B13*A13</f>
        <v>4000</v>
      </c>
      <c r="D13" s="25">
        <v>40</v>
      </c>
      <c r="E13" s="23">
        <f t="shared" si="0"/>
        <v>4000</v>
      </c>
    </row>
    <row r="14" spans="1:5" ht="14.5" x14ac:dyDescent="0.35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ht="14.5" x14ac:dyDescent="0.35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ht="14.5" x14ac:dyDescent="0.35">
      <c r="A16" s="24">
        <v>10</v>
      </c>
      <c r="B16" s="25">
        <v>8</v>
      </c>
      <c r="C16" s="23">
        <f t="shared" si="1"/>
        <v>80</v>
      </c>
      <c r="D16" s="25">
        <v>8</v>
      </c>
      <c r="E16" s="23">
        <f t="shared" si="0"/>
        <v>80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46</v>
      </c>
      <c r="C18" s="23">
        <f>B18</f>
        <v>46</v>
      </c>
      <c r="D18" s="27">
        <v>46</v>
      </c>
      <c r="E18" s="28">
        <f>D18</f>
        <v>46</v>
      </c>
    </row>
    <row r="19" spans="1:5" ht="14.5" x14ac:dyDescent="0.35">
      <c r="A19" s="29"/>
      <c r="B19" s="30" t="s">
        <v>76</v>
      </c>
      <c r="C19" s="31">
        <f>SUM(C10:C18)</f>
        <v>49926</v>
      </c>
      <c r="D19" s="30" t="s">
        <v>76</v>
      </c>
      <c r="E19" s="31">
        <f>SUM(E10:E18)</f>
        <v>49926</v>
      </c>
    </row>
    <row r="20" spans="1:5" ht="30" customHeight="1" x14ac:dyDescent="0.35">
      <c r="A20" s="161" t="s">
        <v>97</v>
      </c>
      <c r="B20" s="162"/>
      <c r="C20" s="32">
        <v>49926</v>
      </c>
      <c r="D20" s="33" t="s">
        <v>91</v>
      </c>
      <c r="E20" s="34">
        <v>0</v>
      </c>
    </row>
    <row r="21" spans="1:5" ht="30" customHeight="1" x14ac:dyDescent="0.3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216</v>
      </c>
      <c r="B32" s="38" t="s">
        <v>281</v>
      </c>
      <c r="C32" s="37" t="s">
        <v>82</v>
      </c>
      <c r="D32" s="138" t="s">
        <v>282</v>
      </c>
      <c r="E32" s="139"/>
    </row>
    <row r="33" spans="1:5" ht="18" customHeight="1" x14ac:dyDescent="0.35">
      <c r="A33" s="37" t="s">
        <v>83</v>
      </c>
      <c r="B33" s="106">
        <v>251</v>
      </c>
      <c r="C33" s="39" t="s">
        <v>84</v>
      </c>
      <c r="D33" s="132">
        <v>255</v>
      </c>
      <c r="E33" s="133"/>
    </row>
    <row r="34" spans="1:5" ht="26" x14ac:dyDescent="0.35">
      <c r="A34" s="39" t="s">
        <v>217</v>
      </c>
      <c r="B34" s="38" t="s">
        <v>291</v>
      </c>
      <c r="C34" s="39" t="s">
        <v>218</v>
      </c>
      <c r="D34" s="134" t="s">
        <v>252</v>
      </c>
      <c r="E34" s="135"/>
    </row>
    <row r="35" spans="1:5" ht="26" x14ac:dyDescent="0.35">
      <c r="A35" s="39" t="s">
        <v>219</v>
      </c>
      <c r="B35" s="38" t="s">
        <v>292</v>
      </c>
      <c r="C35" s="39" t="s">
        <v>221</v>
      </c>
      <c r="D35" s="134" t="s">
        <v>251</v>
      </c>
      <c r="E35" s="135"/>
    </row>
    <row r="36" spans="1:5" ht="25.5" customHeight="1" x14ac:dyDescent="0.35">
      <c r="A36" s="39" t="s">
        <v>220</v>
      </c>
      <c r="B36" s="38" t="s">
        <v>293</v>
      </c>
      <c r="C36" s="39" t="s">
        <v>222</v>
      </c>
      <c r="D36" s="136" t="s">
        <v>294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C3" zoomScale="90" zoomScaleNormal="90" workbookViewId="0">
      <selection activeCell="C9" sqref="C9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CH2746</v>
      </c>
      <c r="C5" s="119" t="str">
        <f>IF('Loan Outstanding Report'!$H$5="", "", 'Loan Outstanding Report'!$H$5)</f>
        <v>Gaurella</v>
      </c>
      <c r="D5" s="41" t="s">
        <v>315</v>
      </c>
      <c r="E5" s="65">
        <v>45924</v>
      </c>
      <c r="F5" s="38" t="s">
        <v>274</v>
      </c>
      <c r="G5" s="49" t="s">
        <v>275</v>
      </c>
      <c r="H5" s="49" t="s">
        <v>276</v>
      </c>
      <c r="I5" s="120" t="s">
        <v>258</v>
      </c>
      <c r="J5" s="120" t="s">
        <v>260</v>
      </c>
      <c r="K5" s="120" t="s">
        <v>261</v>
      </c>
      <c r="L5" s="11">
        <v>353994576</v>
      </c>
      <c r="M5" s="65" t="s">
        <v>262</v>
      </c>
      <c r="N5" s="124">
        <v>80000</v>
      </c>
      <c r="O5" s="124">
        <v>3610</v>
      </c>
      <c r="P5" s="121" t="s">
        <v>139</v>
      </c>
      <c r="Q5" s="80">
        <v>45691</v>
      </c>
      <c r="R5" s="124">
        <v>3610</v>
      </c>
      <c r="S5" s="124">
        <v>0</v>
      </c>
      <c r="T5" s="124">
        <v>0</v>
      </c>
      <c r="U5" s="125">
        <f t="shared" ref="U5" si="0">IF(AND(ISBLANK(R5),ISBLANK(S5),ISBLANK(T5)),"",R5-(S5+T5))</f>
        <v>3610</v>
      </c>
      <c r="V5" s="117" t="s">
        <v>201</v>
      </c>
      <c r="W5" s="122" t="s">
        <v>277</v>
      </c>
    </row>
    <row r="6" spans="1:23" ht="25" customHeight="1" x14ac:dyDescent="0.3">
      <c r="A6" s="64">
        <v>2</v>
      </c>
      <c r="B6" s="60" t="str">
        <f>IF(J6&lt;&gt;"", $B$5, "")</f>
        <v>CH2746</v>
      </c>
      <c r="C6" s="119" t="str">
        <f>IF(J6&lt;&gt;"", $C$5, "")</f>
        <v>Gaurella</v>
      </c>
      <c r="D6" s="41" t="s">
        <v>315</v>
      </c>
      <c r="E6" s="65">
        <v>45924</v>
      </c>
      <c r="F6" s="38" t="s">
        <v>274</v>
      </c>
      <c r="G6" s="49" t="s">
        <v>275</v>
      </c>
      <c r="H6" s="49" t="s">
        <v>276</v>
      </c>
      <c r="I6" s="120" t="s">
        <v>258</v>
      </c>
      <c r="J6" s="120" t="s">
        <v>260</v>
      </c>
      <c r="K6" s="120" t="s">
        <v>261</v>
      </c>
      <c r="L6" s="11">
        <v>353994576</v>
      </c>
      <c r="M6" s="65" t="s">
        <v>262</v>
      </c>
      <c r="N6" s="124">
        <v>80000</v>
      </c>
      <c r="O6" s="124">
        <v>3610</v>
      </c>
      <c r="P6" s="121" t="s">
        <v>139</v>
      </c>
      <c r="Q6" s="80">
        <v>45719</v>
      </c>
      <c r="R6" s="124">
        <v>3610</v>
      </c>
      <c r="S6" s="124">
        <v>0</v>
      </c>
      <c r="T6" s="124">
        <v>0</v>
      </c>
      <c r="U6" s="125">
        <f t="shared" ref="U6:U69" si="1">IF(AND(ISBLANK(R6),ISBLANK(S6),ISBLANK(T6)),"",R6-(S6+T6))</f>
        <v>3610</v>
      </c>
      <c r="V6" s="117" t="s">
        <v>201</v>
      </c>
      <c r="W6" s="122" t="s">
        <v>278</v>
      </c>
    </row>
    <row r="7" spans="1:23" ht="25" customHeight="1" x14ac:dyDescent="0.3">
      <c r="A7" s="64">
        <v>3</v>
      </c>
      <c r="B7" s="60" t="str">
        <f t="shared" ref="B7:B70" si="2">IF(J7&lt;&gt;"", $B$5, "")</f>
        <v>CH2746</v>
      </c>
      <c r="C7" s="119" t="str">
        <f t="shared" ref="C7:C70" si="3">IF(J7&lt;&gt;"", $C$5, "")</f>
        <v>Gaurella</v>
      </c>
      <c r="D7" s="41" t="s">
        <v>315</v>
      </c>
      <c r="E7" s="65">
        <v>45924</v>
      </c>
      <c r="F7" s="38" t="s">
        <v>274</v>
      </c>
      <c r="G7" s="49" t="s">
        <v>275</v>
      </c>
      <c r="H7" s="49" t="s">
        <v>276</v>
      </c>
      <c r="I7" s="120" t="s">
        <v>258</v>
      </c>
      <c r="J7" s="120" t="s">
        <v>260</v>
      </c>
      <c r="K7" s="120" t="s">
        <v>261</v>
      </c>
      <c r="L7" s="11">
        <v>353994576</v>
      </c>
      <c r="M7" s="65" t="s">
        <v>262</v>
      </c>
      <c r="N7" s="124">
        <v>80000</v>
      </c>
      <c r="O7" s="124">
        <v>3610</v>
      </c>
      <c r="P7" s="121" t="s">
        <v>139</v>
      </c>
      <c r="Q7" s="80">
        <v>45754</v>
      </c>
      <c r="R7" s="124">
        <v>3610</v>
      </c>
      <c r="S7" s="124">
        <v>0</v>
      </c>
      <c r="T7" s="124">
        <v>0</v>
      </c>
      <c r="U7" s="125">
        <f t="shared" si="1"/>
        <v>3610</v>
      </c>
      <c r="V7" s="117" t="s">
        <v>201</v>
      </c>
      <c r="W7" s="122" t="s">
        <v>279</v>
      </c>
    </row>
    <row r="8" spans="1:23" ht="25" customHeight="1" x14ac:dyDescent="0.3">
      <c r="A8" s="64">
        <v>4</v>
      </c>
      <c r="B8" s="60" t="str">
        <f t="shared" si="2"/>
        <v>CH2746</v>
      </c>
      <c r="C8" s="119" t="str">
        <f t="shared" si="3"/>
        <v>Gaurella</v>
      </c>
      <c r="D8" s="41" t="s">
        <v>315</v>
      </c>
      <c r="E8" s="65">
        <v>45924</v>
      </c>
      <c r="F8" s="38" t="s">
        <v>274</v>
      </c>
      <c r="G8" s="49" t="s">
        <v>275</v>
      </c>
      <c r="H8" s="49" t="s">
        <v>276</v>
      </c>
      <c r="I8" s="120" t="s">
        <v>258</v>
      </c>
      <c r="J8" s="120" t="s">
        <v>260</v>
      </c>
      <c r="K8" s="120" t="s">
        <v>261</v>
      </c>
      <c r="L8" s="11">
        <v>353994576</v>
      </c>
      <c r="M8" s="65" t="s">
        <v>262</v>
      </c>
      <c r="N8" s="124">
        <v>80000</v>
      </c>
      <c r="O8" s="124">
        <v>3610</v>
      </c>
      <c r="P8" s="121" t="s">
        <v>139</v>
      </c>
      <c r="Q8" s="80">
        <v>45810</v>
      </c>
      <c r="R8" s="124">
        <v>3610</v>
      </c>
      <c r="S8" s="124">
        <v>0</v>
      </c>
      <c r="T8" s="124">
        <v>0</v>
      </c>
      <c r="U8" s="125">
        <f t="shared" si="1"/>
        <v>3610</v>
      </c>
      <c r="V8" s="117" t="s">
        <v>201</v>
      </c>
      <c r="W8" s="122" t="s">
        <v>280</v>
      </c>
    </row>
    <row r="9" spans="1:23" ht="25" customHeight="1" x14ac:dyDescent="0.3">
      <c r="A9" s="64">
        <v>5</v>
      </c>
      <c r="B9" s="60" t="str">
        <f t="shared" si="2"/>
        <v>CH2746</v>
      </c>
      <c r="C9" s="119" t="str">
        <f t="shared" si="3"/>
        <v>Gaurella</v>
      </c>
      <c r="D9" s="41" t="s">
        <v>315</v>
      </c>
      <c r="E9" s="65">
        <v>45924</v>
      </c>
      <c r="F9" s="38" t="s">
        <v>274</v>
      </c>
      <c r="G9" s="49" t="s">
        <v>275</v>
      </c>
      <c r="H9" s="49" t="s">
        <v>276</v>
      </c>
      <c r="I9" s="120" t="s">
        <v>296</v>
      </c>
      <c r="J9" s="120" t="s">
        <v>298</v>
      </c>
      <c r="K9" s="120" t="s">
        <v>299</v>
      </c>
      <c r="L9" s="11">
        <v>352581574</v>
      </c>
      <c r="M9" s="65" t="s">
        <v>300</v>
      </c>
      <c r="N9" s="124">
        <v>73000</v>
      </c>
      <c r="O9" s="124">
        <v>3900</v>
      </c>
      <c r="P9" s="121" t="s">
        <v>139</v>
      </c>
      <c r="Q9" s="80">
        <v>45722</v>
      </c>
      <c r="R9" s="124">
        <v>3900</v>
      </c>
      <c r="S9" s="124">
        <v>0</v>
      </c>
      <c r="T9" s="124">
        <v>0</v>
      </c>
      <c r="U9" s="125">
        <f t="shared" si="1"/>
        <v>3900</v>
      </c>
      <c r="V9" s="117" t="s">
        <v>201</v>
      </c>
      <c r="W9" s="122" t="s">
        <v>310</v>
      </c>
    </row>
    <row r="10" spans="1:23" ht="25" customHeight="1" x14ac:dyDescent="0.3">
      <c r="A10" s="64">
        <v>6</v>
      </c>
      <c r="B10" s="60" t="str">
        <f t="shared" si="2"/>
        <v>CH2746</v>
      </c>
      <c r="C10" s="119" t="str">
        <f t="shared" si="3"/>
        <v>Gaurella</v>
      </c>
      <c r="D10" s="41" t="s">
        <v>315</v>
      </c>
      <c r="E10" s="65">
        <v>45924</v>
      </c>
      <c r="F10" s="38" t="s">
        <v>274</v>
      </c>
      <c r="G10" s="49" t="s">
        <v>275</v>
      </c>
      <c r="H10" s="49" t="s">
        <v>276</v>
      </c>
      <c r="I10" s="120" t="s">
        <v>296</v>
      </c>
      <c r="J10" s="120" t="s">
        <v>298</v>
      </c>
      <c r="K10" s="120" t="s">
        <v>299</v>
      </c>
      <c r="L10" s="11">
        <v>352581574</v>
      </c>
      <c r="M10" s="65" t="s">
        <v>300</v>
      </c>
      <c r="N10" s="124">
        <v>73000</v>
      </c>
      <c r="O10" s="124">
        <v>3900</v>
      </c>
      <c r="P10" s="121" t="s">
        <v>139</v>
      </c>
      <c r="Q10" s="80">
        <v>45750</v>
      </c>
      <c r="R10" s="124">
        <v>3900</v>
      </c>
      <c r="S10" s="124">
        <v>0</v>
      </c>
      <c r="T10" s="124">
        <v>0</v>
      </c>
      <c r="U10" s="125">
        <f t="shared" si="1"/>
        <v>3900</v>
      </c>
      <c r="V10" s="117" t="s">
        <v>201</v>
      </c>
      <c r="W10" s="122" t="s">
        <v>311</v>
      </c>
    </row>
    <row r="11" spans="1:23" ht="25" customHeight="1" x14ac:dyDescent="0.3">
      <c r="A11" s="64">
        <v>7</v>
      </c>
      <c r="B11" s="60" t="str">
        <f t="shared" si="2"/>
        <v>CH2746</v>
      </c>
      <c r="C11" s="119" t="str">
        <f t="shared" si="3"/>
        <v>Gaurella</v>
      </c>
      <c r="D11" s="41" t="s">
        <v>315</v>
      </c>
      <c r="E11" s="65">
        <v>45924</v>
      </c>
      <c r="F11" s="38" t="s">
        <v>274</v>
      </c>
      <c r="G11" s="49" t="s">
        <v>275</v>
      </c>
      <c r="H11" s="49" t="s">
        <v>276</v>
      </c>
      <c r="I11" s="120" t="s">
        <v>296</v>
      </c>
      <c r="J11" s="120" t="s">
        <v>298</v>
      </c>
      <c r="K11" s="120" t="s">
        <v>299</v>
      </c>
      <c r="L11" s="11">
        <v>352581574</v>
      </c>
      <c r="M11" s="65" t="s">
        <v>300</v>
      </c>
      <c r="N11" s="124">
        <v>73000</v>
      </c>
      <c r="O11" s="124">
        <v>3900</v>
      </c>
      <c r="P11" s="121" t="s">
        <v>139</v>
      </c>
      <c r="Q11" s="80">
        <v>45813</v>
      </c>
      <c r="R11" s="124">
        <v>3900</v>
      </c>
      <c r="S11" s="124">
        <v>0</v>
      </c>
      <c r="T11" s="124">
        <v>0</v>
      </c>
      <c r="U11" s="125">
        <f t="shared" si="1"/>
        <v>3900</v>
      </c>
      <c r="V11" s="117" t="s">
        <v>201</v>
      </c>
      <c r="W11" s="122" t="s">
        <v>312</v>
      </c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ref="D12:D70" si="4">IF(J12&lt;&gt;"", $D$5, "")</f>
        <v/>
      </c>
      <c r="E12" s="65"/>
      <c r="F12" s="38" t="str">
        <f t="shared" ref="F12:F70" si="5">IF(J12&lt;&gt;"", $F$5, "")</f>
        <v/>
      </c>
      <c r="G12" s="49" t="str">
        <f t="shared" ref="G12:G70" si="6">IF(J12&lt;&gt;"", $G$5, "")</f>
        <v/>
      </c>
      <c r="H12" s="49" t="str">
        <f t="shared" ref="H12:H70" si="7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H1" zoomScale="80" zoomScaleNormal="80" workbookViewId="0">
      <selection activeCell="BN5" sqref="BN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283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284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26974</v>
      </c>
      <c r="J5" s="38" t="s">
        <v>257</v>
      </c>
      <c r="K5" s="84">
        <v>26974</v>
      </c>
      <c r="L5" s="84" t="s">
        <v>251</v>
      </c>
      <c r="M5" s="38" t="s">
        <v>252</v>
      </c>
      <c r="N5" s="84">
        <v>39801</v>
      </c>
      <c r="O5" s="84" t="s">
        <v>258</v>
      </c>
      <c r="P5" s="84">
        <v>587409</v>
      </c>
      <c r="Q5" s="38" t="s">
        <v>259</v>
      </c>
      <c r="R5" s="38" t="s">
        <v>253</v>
      </c>
      <c r="S5" s="84" t="s">
        <v>260</v>
      </c>
      <c r="T5" s="84" t="s">
        <v>260</v>
      </c>
      <c r="U5" s="84" t="s">
        <v>254</v>
      </c>
      <c r="V5" s="84" t="s">
        <v>255</v>
      </c>
      <c r="W5" s="84">
        <v>0</v>
      </c>
      <c r="X5" s="38" t="s">
        <v>256</v>
      </c>
      <c r="Y5" s="84">
        <v>353994576</v>
      </c>
      <c r="Z5" s="38" t="s">
        <v>261</v>
      </c>
      <c r="AA5" s="108" t="s">
        <v>262</v>
      </c>
      <c r="AB5" s="84">
        <v>80000</v>
      </c>
      <c r="AC5" s="108" t="s">
        <v>263</v>
      </c>
      <c r="AD5" s="84">
        <v>30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268</v>
      </c>
      <c r="AJ5" s="84">
        <v>3610</v>
      </c>
      <c r="AK5" s="84">
        <v>3610</v>
      </c>
      <c r="AL5" s="108" t="s">
        <v>269</v>
      </c>
      <c r="AM5" s="84">
        <v>39348</v>
      </c>
      <c r="AN5" s="112">
        <v>22022</v>
      </c>
      <c r="AO5" s="112">
        <v>61370</v>
      </c>
      <c r="AP5" s="112">
        <v>40652</v>
      </c>
      <c r="AQ5" s="112">
        <v>6132</v>
      </c>
      <c r="AR5" s="112">
        <v>46784</v>
      </c>
      <c r="AS5" s="112">
        <v>8470.19</v>
      </c>
      <c r="AT5" s="112">
        <v>2359.81</v>
      </c>
      <c r="AU5" s="112">
        <v>10830</v>
      </c>
      <c r="AV5" s="84">
        <v>20</v>
      </c>
      <c r="AW5" s="84">
        <v>91</v>
      </c>
      <c r="AX5" s="84"/>
      <c r="AY5" s="108"/>
      <c r="AZ5" s="84"/>
      <c r="BA5" s="84"/>
      <c r="BB5" s="84" t="s">
        <v>271</v>
      </c>
      <c r="BC5" s="84"/>
      <c r="BD5" s="108"/>
      <c r="BE5" s="84">
        <v>0</v>
      </c>
      <c r="BF5" s="38" t="s">
        <v>260</v>
      </c>
      <c r="BG5" s="84" t="s">
        <v>270</v>
      </c>
      <c r="BH5" s="114" t="s">
        <v>272</v>
      </c>
      <c r="BI5" s="38" t="s">
        <v>110</v>
      </c>
      <c r="BJ5" s="85">
        <v>45924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130">
        <v>14440</v>
      </c>
      <c r="BQ5" s="117" t="s">
        <v>201</v>
      </c>
      <c r="BR5" s="118" t="s">
        <v>273</v>
      </c>
    </row>
    <row r="6" spans="1:70" s="113" customFormat="1" ht="15" customHeight="1" x14ac:dyDescent="0.35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26910</v>
      </c>
      <c r="J6" s="38" t="s">
        <v>295</v>
      </c>
      <c r="K6" s="84">
        <v>26910</v>
      </c>
      <c r="L6" s="84" t="s">
        <v>251</v>
      </c>
      <c r="M6" s="38" t="s">
        <v>252</v>
      </c>
      <c r="N6" s="84">
        <v>39914</v>
      </c>
      <c r="O6" s="84" t="s">
        <v>296</v>
      </c>
      <c r="P6" s="84">
        <v>59468</v>
      </c>
      <c r="Q6" s="38" t="s">
        <v>297</v>
      </c>
      <c r="R6" s="38" t="s">
        <v>253</v>
      </c>
      <c r="S6" s="84" t="s">
        <v>298</v>
      </c>
      <c r="T6" s="84" t="s">
        <v>298</v>
      </c>
      <c r="U6" s="84" t="s">
        <v>254</v>
      </c>
      <c r="V6" s="84" t="s">
        <v>255</v>
      </c>
      <c r="W6" s="84">
        <v>541</v>
      </c>
      <c r="X6" s="38" t="s">
        <v>256</v>
      </c>
      <c r="Y6" s="84">
        <v>352581574</v>
      </c>
      <c r="Z6" s="38" t="s">
        <v>299</v>
      </c>
      <c r="AA6" s="108" t="s">
        <v>300</v>
      </c>
      <c r="AB6" s="84">
        <v>73000</v>
      </c>
      <c r="AC6" s="108" t="s">
        <v>301</v>
      </c>
      <c r="AD6" s="84">
        <v>24</v>
      </c>
      <c r="AE6" s="84" t="s">
        <v>302</v>
      </c>
      <c r="AF6" s="84" t="s">
        <v>303</v>
      </c>
      <c r="AG6" s="108" t="s">
        <v>304</v>
      </c>
      <c r="AH6" s="84" t="s">
        <v>305</v>
      </c>
      <c r="AI6" s="108" t="s">
        <v>306</v>
      </c>
      <c r="AJ6" s="84">
        <v>3900</v>
      </c>
      <c r="AK6" s="84">
        <v>3900</v>
      </c>
      <c r="AL6" s="108" t="s">
        <v>307</v>
      </c>
      <c r="AM6" s="84">
        <v>60167.18</v>
      </c>
      <c r="AN6" s="112">
        <v>20578.82</v>
      </c>
      <c r="AO6" s="112">
        <v>80746</v>
      </c>
      <c r="AP6" s="112">
        <v>12832.82</v>
      </c>
      <c r="AQ6" s="112">
        <v>-1132.82</v>
      </c>
      <c r="AR6" s="112">
        <v>11700</v>
      </c>
      <c r="AS6" s="112">
        <v>11511.77</v>
      </c>
      <c r="AT6" s="112">
        <v>188.23</v>
      </c>
      <c r="AU6" s="112">
        <v>11700</v>
      </c>
      <c r="AV6" s="84">
        <v>24</v>
      </c>
      <c r="AW6" s="84">
        <v>99</v>
      </c>
      <c r="AX6" s="84"/>
      <c r="AY6" s="108"/>
      <c r="AZ6" s="84"/>
      <c r="BA6" s="84"/>
      <c r="BB6" s="84" t="s">
        <v>271</v>
      </c>
      <c r="BC6" s="84"/>
      <c r="BD6" s="108"/>
      <c r="BE6" s="84">
        <v>0</v>
      </c>
      <c r="BF6" s="38" t="s">
        <v>298</v>
      </c>
      <c r="BG6" s="84" t="s">
        <v>308</v>
      </c>
      <c r="BH6" s="114" t="s">
        <v>272</v>
      </c>
      <c r="BI6" s="38" t="s">
        <v>110</v>
      </c>
      <c r="BJ6" s="85">
        <v>45924</v>
      </c>
      <c r="BK6" s="84"/>
      <c r="BL6" s="38" t="s">
        <v>114</v>
      </c>
      <c r="BM6" s="115" t="s">
        <v>119</v>
      </c>
      <c r="BN6" s="116" t="s">
        <v>199</v>
      </c>
      <c r="BO6" s="84" t="s">
        <v>241</v>
      </c>
      <c r="BP6" s="130">
        <v>11700</v>
      </c>
      <c r="BQ6" s="117" t="s">
        <v>201</v>
      </c>
      <c r="BR6" s="118" t="s">
        <v>309</v>
      </c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2025-10-14T11:09:19Z</dcterms:modified>
</cp:coreProperties>
</file>