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of Cash shortage\"/>
    </mc:Choice>
  </mc:AlternateContent>
  <xr:revisionPtr revIDLastSave="0" documentId="13_ncr:1_{D2373B3F-E84A-421E-ADB0-D8135F97BED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<sst xmlns="http://schemas.openxmlformats.org/spreadsheetml/2006/main" count="308" uniqueCount="275">
  <si>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</si>
  <si>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</si>
  <si>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</si>
  <si>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</si>
  <si>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</si>
  <si>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</si>
  <si>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</si>
  <si>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</si>
  <si>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</si>
  <si>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</si>
  <si>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</si>
  <si>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</si>
  <si>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</si>
  <si>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</si>
  <si>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</si>
  <si>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</si>
  <si>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</si>
  <si>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</si>
  <si>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</si>
  <si>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</si>
  <si>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</si>
  <si>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</si>
  <si>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</si>
  <si>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</si>
  <si>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</si>
  <si>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</si>
  <si>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</si>
  <si>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</si>
  <si>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</si>
  <si>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</si>
  <si>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</si>
  <si>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</si>
  <si>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</si>
  <si>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</si>
  <si>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</si>
  <si>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</si>
  <si>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</si>
  <si>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</si>
  <si>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</si>
  <si>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</si>
  <si>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</si>
  <si>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</si>
  <si>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</si>
  <si>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</si>
  <si>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</si>
  <si>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</si>
  <si>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</si>
  <si>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</si>
  <si>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</si>
  <si>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</si>
  <si>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</si>
  <si>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</si>
  <si>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</si>
  <si>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</si>
  <si>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</si>
  <si>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</si>
  <si>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</si>
  <si>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</si>
  <si>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</si>
  <si>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</si>
  <si>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</si>
  <si>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</si>
  <si>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</si>
  <si>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</si>
  <si>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</si>
  <si>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</si>
  <si>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</si>
  <si>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</si>
  <si>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</si>
  <si>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</si>
  <si>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</si>
  <si>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</si>
  <si>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</si>
  <si>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</si>
  <si>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</si>
  <si>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</si>
  <si>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</si>
  <si>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</si>
  <si>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</si>
  <si>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</si>
  <si>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</si>
  <si>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</si>
  <si>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</si>
  <si>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</si>
  <si>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</si>
  <si>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</si>
  <si>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</si>
  <si>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</si>
  <si>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</si>
  <si>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</si>
  <si>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</si>
  <si>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</si>
  <si>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</si>
  <si>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</si>
  <si>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</si>
  <si>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</si>
  <si>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</si>
  <si>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</si>
  <si>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</si>
  <si>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</si>
  <si>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</si>
  <si>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</si>
  <si>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</si>
  <si>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</si>
  <si>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</si>
  <si>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</si>
  <si>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</si>
  <si>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</si>
  <si>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</si>
  <si>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</si>
  <si>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</si>
  <si>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</si>
  <si>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</si>
  <si>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</si>
  <si>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</si>
  <si>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</si>
  <si>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</si>
  <si>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</si>
  <si>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</si>
  <si>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</si>
  <si>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</si>
  <si>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</si>
  <si>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</si>
  <si>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</si>
  <si>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</si>
  <si>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</si>
  <si>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</si>
  <si>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</si>
  <si>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</si>
  <si>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</si>
  <si>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</si>
  <si>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</si>
  <si>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</si>
  <si>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</si>
  <si>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</si>
  <si>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</si>
  <si>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</si>
  <si>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</si>
  <si>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</si>
  <si>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</si>
  <si>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</si>
  <si>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</si>
  <si>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</si>
  <si>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</si>
  <si>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</si>
  <si>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</si>
  <si>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</si>
  <si>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</si>
  <si>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</si>
  <si>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</si>
  <si>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</si>
  <si>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</si>
  <si>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</si>
  <si>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</si>
  <si>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</si>
  <si>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</si>
  <si>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</si>
  <si>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</si>
  <si>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</si>
  <si>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</si>
  <si>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</si>
  <si>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</si>
  <si>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</si>
  <si>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</si>
  <si>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</si>
  <si>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</si>
  <si>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</si>
  <si>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</si>
  <si>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</si>
  <si>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</si>
  <si>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</si>
  <si>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</si>
  <si>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</si>
  <si>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</si>
  <si>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</si>
  <si>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</si>
  <si>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</si>
  <si>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</si>
  <si>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</si>
  <si>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</si>
  <si>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</si>
  <si>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</si>
  <si>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</si>
  <si>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</si>
  <si>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</si>
  <si>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</si>
  <si>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</si>
  <si>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</si>
  <si>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</si>
  <si>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</si>
  <si>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</si>
  <si>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</si>
  <si>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</si>
  <si>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</si>
  <si>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</si>
  <si>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</si>
  <si>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</si>
  <si>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</si>
  <si>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</si>
  <si>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</si>
  <si>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</si>
  <si>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</si>
  <si>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</si>
  <si>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</si>
  <si>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</si>
  <si>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</si>
  <si>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</si>
  <si>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</si>
  <si>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</si>
  <si>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</si>
  <si>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</si>
  <si>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</si>
  <si>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</si>
  <si>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</si>
  <si>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</si>
  <si>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</si>
  <si>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</si>
  <si>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</si>
  <si>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</si>
  <si>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</si>
  <si>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</si>
  <si>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</si>
  <si>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</si>
  <si>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</si>
  <si>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</si>
  <si>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</si>
  <si>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</si>
  <si>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</si>
  <si>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</si>
  <si>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</si>
  <si>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</si>
  <si>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</si>
  <si>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</si>
  <si>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</si>
  <si>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</si>
  <si>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</si>
  <si>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</si>
  <si>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</si>
  <si>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</si>
  <si>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</si>
  <si>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</si>
  <si>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</si>
  <si>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</si>
  <si>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</si>
  <si>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</si>
  <si>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</si>
  <si>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</si>
  <si>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</si>
  <si>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</si>
  <si>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</si>
  <si>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Available &amp; Updated</t>
  </si>
  <si>
    <t>FIR Not Filled</t>
  </si>
  <si>
    <t>Completed-Report Submitted</t>
  </si>
  <si>
    <t>BQM</t>
  </si>
  <si>
    <t>Bihar</t>
  </si>
  <si>
    <t>BM</t>
  </si>
  <si>
    <t>BH3649</t>
  </si>
  <si>
    <t>Munger</t>
  </si>
  <si>
    <t>Khagaria</t>
  </si>
  <si>
    <t>Bhagalpur</t>
  </si>
  <si>
    <t>Vijay Kumar</t>
  </si>
  <si>
    <t>Rupesh Kumar</t>
  </si>
  <si>
    <t>SF0092281</t>
  </si>
  <si>
    <t>SF0085028</t>
  </si>
  <si>
    <t>LO</t>
  </si>
  <si>
    <t>FN25-26-02425</t>
  </si>
  <si>
    <t>IA</t>
  </si>
  <si>
    <t>Bikram kumar/SF0087515</t>
  </si>
  <si>
    <t>Raju Kumar/SF0091851</t>
  </si>
  <si>
    <t>Pawan Kumar/SF0074548</t>
  </si>
  <si>
    <t>Saket Nath Thakur/SF0062081</t>
  </si>
  <si>
    <t>Sudhanshu Kumar Tiwari</t>
  </si>
  <si>
    <t>Previous cash shortage on dated-29/09/2025 amount-89581/- deposited in HO account.</t>
  </si>
  <si>
    <t>As per IA verification Rs.89581/- not available in locker on dated 29/09/2025,after asking to BM he told that amount available in personal account,after verification amount deposited in HO account.</t>
  </si>
  <si>
    <t>SF0076378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</si>
</sst>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charset val="1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EEECE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14" borderId="1" xfId="0" applyFont="1" applyFill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35" fillId="14" borderId="1" xfId="17" applyFont="1" applyFill="1" applyBorder="1" applyAlignment="1" applyProtection="1">
      <alignment horizontal="center"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N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Munger</v>
      </c>
      <c r="D5" s="63" t="str">
        <f>IF('Physical Cash at Safe'!D28="Yes", 'Physical Cash at Safe'!A4, 'Borrower Wise Details'!C5)</f>
        <v>BH3649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45929</v>
      </c>
      <c r="H5" s="106" t="s">
        <v>266</v>
      </c>
      <c r="I5" s="61">
        <v>45929</v>
      </c>
      <c r="J5" s="74" t="str">
        <f>IF('Physical Cash at Safe'!D28="Yes",'Physical Cash at Safe'!E28,IF('Borrower Wise Details'!D5&lt;&gt;"",'Borrower Wise Details'!D5,""))</f>
        <v>FN25-26-02425</v>
      </c>
      <c r="K5" s="81"/>
      <c r="L5" s="82"/>
      <c r="M5" s="82"/>
      <c r="N5" s="82" t="s">
        <v>267</v>
      </c>
      <c r="O5" s="82" t="s">
        <v>268</v>
      </c>
      <c r="P5" s="82" t="s">
        <v>269</v>
      </c>
      <c r="Q5" s="82" t="s">
        <v>270</v>
      </c>
      <c r="R5" s="75" t="str">
        <f>IF('Physical Cash at Safe'!$D$28="Yes", 'Physical Cash at Safe'!$A$28, IF('Borrower Wise Details'!F5&lt;&gt;"", 'Borrower Wise Details'!F5, ""))</f>
        <v>Sudhanshu Kumar Tiwari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SF0076378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Safe Locker Cash Siphoned Off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252</v>
      </c>
      <c r="Z5" s="61">
        <v>45941</v>
      </c>
      <c r="AA5" s="61">
        <v>45941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89581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89581</v>
      </c>
      <c r="AE5" s="125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45953</v>
      </c>
      <c r="AH5" s="70" t="s">
        <v>273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Munger</v>
      </c>
      <c r="C5" s="50" t="str">
        <f>IF('Fraud Investigation Report'!D5="", "", 'Fraud Investigation Report'!D5)</f>
        <v>BH3649</v>
      </c>
      <c r="D5" s="68" t="str">
        <f>IF(OR('Fraud Investigation Report'!R5="", 'Fraud Investigation Report'!R5=0), "", 'Fraud Investigation Report'!R5)</f>
        <v>Sudhanshu Kumar Tiwari</v>
      </c>
      <c r="E5" s="68" t="str">
        <f>IF(OR('Fraud Investigation Report'!T5="", 'Fraud Investigation Report'!T5=0), "", 'Fraud Investigation Report'!T5)</f>
        <v>SF0076378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FN25-26-02425</v>
      </c>
      <c r="H5" s="69">
        <f>IF(OR(ISNUMBER(SEARCH("Safe Locker Cash Siphoned Off",'Fraud Investigation Report'!W5)), ISNUMBER(SEARCH("Safe Locker Cash Siphoned Off",'Fraud Investigation Report'!X5))), 'Physical Cash at Safe'!$A$30, "")</f>
        <v>89581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89581</v>
      </c>
      <c r="O5" s="69">
        <f>IF('Fraud Investigation Report'!AD5="", "", 'Fraud Investigation Report'!AD5)</f>
        <v>89581</v>
      </c>
      <c r="P5" s="125">
        <f>IF(AND(N5="", O5=""), "", IF(O5="", N5, N5 - IF(ISNUMBER(O5), O5, 0)))</f>
        <v>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abSelected="1" zoomScaleNormal="100" workbookViewId="0">
      <pane ySplit="2" topLeftCell="A26" activePane="bottomLeft" state="frozen"/>
      <selection pane="bottomLeft" activeCell="A30" sqref="A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3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258</v>
      </c>
      <c r="D4" s="41" t="s">
        <v>258</v>
      </c>
      <c r="E4" s="41" t="s">
        <v>259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254</v>
      </c>
      <c r="B6" s="18">
        <v>45941</v>
      </c>
      <c r="C6" s="18">
        <v>45928</v>
      </c>
      <c r="D6" s="18">
        <v>45941</v>
      </c>
      <c r="E6" s="19">
        <v>0.4861111111111111</v>
      </c>
    </row>
    <row r="7" spans="1:5" ht="15.6" x14ac:dyDescent="0.3">
      <c r="A7" s="143" t="s">
        <v>70</v>
      </c>
      <c r="B7" s="144"/>
      <c r="C7" s="144"/>
      <c r="D7" s="144"/>
      <c r="E7" s="144"/>
    </row>
    <row r="8" spans="1:5" ht="15" customHeight="1" x14ac:dyDescent="0.3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 x14ac:dyDescent="0.3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250</v>
      </c>
      <c r="C11" s="23">
        <f>B11*A11</f>
        <v>125000</v>
      </c>
      <c r="D11" s="25">
        <v>74</v>
      </c>
      <c r="E11" s="23">
        <f t="shared" ref="E11:E17" si="0">D11*A11</f>
        <v>37000</v>
      </c>
    </row>
    <row r="12" spans="1:5" ht="14.4" x14ac:dyDescent="0.3">
      <c r="A12" s="24">
        <v>200</v>
      </c>
      <c r="B12" s="25">
        <v>75</v>
      </c>
      <c r="C12" s="23">
        <f>B12*A12</f>
        <v>15000</v>
      </c>
      <c r="D12" s="25">
        <v>49</v>
      </c>
      <c r="E12" s="23">
        <f t="shared" si="0"/>
        <v>9800</v>
      </c>
    </row>
    <row r="13" spans="1:5" ht="14.4" x14ac:dyDescent="0.3">
      <c r="A13" s="24">
        <v>100</v>
      </c>
      <c r="B13" s="25">
        <v>150</v>
      </c>
      <c r="C13" s="23">
        <f t="shared" ref="C13:C17" si="1">B13*A13</f>
        <v>15000</v>
      </c>
      <c r="D13" s="25">
        <v>125</v>
      </c>
      <c r="E13" s="23">
        <f t="shared" si="0"/>
        <v>12500</v>
      </c>
    </row>
    <row r="14" spans="1:5" ht="14.4" x14ac:dyDescent="0.3">
      <c r="A14" s="24">
        <v>50</v>
      </c>
      <c r="B14" s="25">
        <v>16</v>
      </c>
      <c r="C14" s="23">
        <f t="shared" si="1"/>
        <v>800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23</v>
      </c>
      <c r="E15" s="23">
        <f t="shared" si="0"/>
        <v>460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56</v>
      </c>
      <c r="E16" s="23">
        <f t="shared" si="0"/>
        <v>560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155881</v>
      </c>
      <c r="D19" s="30" t="s">
        <v>76</v>
      </c>
      <c r="E19" s="31">
        <f>SUM(E10:E18)</f>
        <v>61520</v>
      </c>
    </row>
    <row r="20" spans="1:5" ht="30" customHeight="1" x14ac:dyDescent="0.3">
      <c r="A20" s="151" t="s">
        <v>97</v>
      </c>
      <c r="B20" s="152"/>
      <c r="C20" s="32">
        <v>264391</v>
      </c>
      <c r="D20" s="33" t="s">
        <v>91</v>
      </c>
      <c r="E20" s="34">
        <v>0</v>
      </c>
    </row>
    <row r="21" spans="1:5" ht="30" customHeight="1" x14ac:dyDescent="0.3">
      <c r="A21" s="153" t="s">
        <v>88</v>
      </c>
      <c r="B21" s="154"/>
      <c r="C21" s="34">
        <v>0</v>
      </c>
      <c r="D21" s="33" t="s">
        <v>89</v>
      </c>
      <c r="E21" s="34">
        <v>94361</v>
      </c>
    </row>
    <row r="22" spans="1:5" ht="30" customHeight="1" x14ac:dyDescent="0.3">
      <c r="A22" s="153" t="s">
        <v>77</v>
      </c>
      <c r="B22" s="154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53" t="s">
        <v>79</v>
      </c>
      <c r="B23" s="15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8" t="s">
        <v>272</v>
      </c>
      <c r="C24" s="138"/>
      <c r="D24" s="138"/>
      <c r="E24" s="138"/>
    </row>
    <row r="25" spans="1:5" ht="57.75" customHeight="1" x14ac:dyDescent="0.3">
      <c r="A25" s="36" t="s">
        <v>81</v>
      </c>
      <c r="B25" s="160"/>
      <c r="C25" s="160"/>
      <c r="D25" s="160"/>
      <c r="E25" s="160"/>
    </row>
    <row r="26" spans="1:5" ht="20.100000000000001" customHeight="1" x14ac:dyDescent="0.3">
      <c r="A26" s="165" t="s">
        <v>189</v>
      </c>
      <c r="B26" s="165"/>
      <c r="C26" s="165"/>
      <c r="D26" s="165"/>
      <c r="E26" s="16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35" t="s">
        <v>271</v>
      </c>
      <c r="B28" s="136" t="s">
        <v>274</v>
      </c>
      <c r="C28" s="43" t="s">
        <v>255</v>
      </c>
      <c r="D28" s="43" t="s">
        <v>244</v>
      </c>
      <c r="E28" s="79" t="s">
        <v>265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3" t="s">
        <v>218</v>
      </c>
      <c r="E29" s="164"/>
    </row>
    <row r="30" spans="1:5" ht="40.049999999999997" customHeight="1" x14ac:dyDescent="0.3">
      <c r="A30" s="126">
        <v>89581</v>
      </c>
      <c r="B30" s="126">
        <v>89581</v>
      </c>
      <c r="C30" s="127">
        <f>A30-B30</f>
        <v>0</v>
      </c>
      <c r="D30" s="166" t="s">
        <v>191</v>
      </c>
      <c r="E30" s="167"/>
    </row>
    <row r="31" spans="1:5" ht="15" customHeight="1" x14ac:dyDescent="0.3">
      <c r="A31" s="168"/>
      <c r="B31" s="169"/>
      <c r="C31" s="169"/>
      <c r="D31" s="169"/>
      <c r="E31" s="170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61" t="s">
        <v>250</v>
      </c>
      <c r="E32" s="162"/>
    </row>
    <row r="33" spans="1:5" ht="18" customHeight="1" x14ac:dyDescent="0.3">
      <c r="A33" s="37" t="s">
        <v>83</v>
      </c>
      <c r="B33" s="130" t="s">
        <v>247</v>
      </c>
      <c r="C33" s="39" t="s">
        <v>84</v>
      </c>
      <c r="D33" s="155" t="s">
        <v>248</v>
      </c>
      <c r="E33" s="156"/>
    </row>
    <row r="34" spans="1:5" ht="27.6" x14ac:dyDescent="0.3">
      <c r="A34" s="39" t="s">
        <v>220</v>
      </c>
      <c r="B34" s="131" t="s">
        <v>260</v>
      </c>
      <c r="C34" s="39" t="s">
        <v>221</v>
      </c>
      <c r="D34" s="157" t="s">
        <v>261</v>
      </c>
      <c r="E34" s="158"/>
    </row>
    <row r="35" spans="1:5" ht="27.6" x14ac:dyDescent="0.3">
      <c r="A35" s="39" t="s">
        <v>222</v>
      </c>
      <c r="B35" s="131" t="s">
        <v>263</v>
      </c>
      <c r="C35" s="39" t="s">
        <v>224</v>
      </c>
      <c r="D35" s="157" t="s">
        <v>262</v>
      </c>
      <c r="E35" s="158"/>
    </row>
    <row r="36" spans="1:5" ht="25.5" customHeight="1" x14ac:dyDescent="0.3">
      <c r="A36" s="39" t="s">
        <v>223</v>
      </c>
      <c r="B36" s="38" t="s">
        <v>264</v>
      </c>
      <c r="C36" s="39" t="s">
        <v>225</v>
      </c>
      <c r="D36" s="159" t="s">
        <v>253</v>
      </c>
      <c r="E36" s="159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110" zoomScaleNormal="110" workbookViewId="0">
      <selection activeCell="U12" sqref="U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8" t="str">
        <f>IF('Loan Outstanding Report'!$H$5="", "", 'Loan Outstanding Report'!$H$5)</f>
        <v/>
      </c>
      <c r="D5" s="41"/>
      <c r="E5" s="65"/>
      <c r="F5" s="133"/>
      <c r="G5" s="134"/>
      <c r="H5" s="49"/>
      <c r="I5" s="119"/>
      <c r="J5" s="119"/>
      <c r="K5" s="119"/>
      <c r="L5" s="11"/>
      <c r="M5" s="65"/>
      <c r="N5" s="123"/>
      <c r="O5" s="123"/>
      <c r="P5" s="120"/>
      <c r="Q5" s="80"/>
      <c r="R5" s="123"/>
      <c r="S5" s="123"/>
      <c r="T5" s="123"/>
      <c r="U5" s="124" t="str">
        <f t="shared" ref="U5" si="0">IF(AND(ISBLANK(R5),ISBLANK(S5),ISBLANK(T5)),"",R5-(S5+T5))</f>
        <v/>
      </c>
      <c r="V5" s="116"/>
      <c r="W5" s="121"/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6" sqref="A6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7"/>
      <c r="AB5" s="84"/>
      <c r="AC5" s="107"/>
      <c r="AD5" s="84"/>
      <c r="AE5" s="84"/>
      <c r="AF5" s="84"/>
      <c r="AG5" s="107"/>
      <c r="AH5" s="84"/>
      <c r="AI5" s="107"/>
      <c r="AJ5" s="84"/>
      <c r="AK5" s="84"/>
      <c r="AL5" s="107"/>
      <c r="AM5" s="84"/>
      <c r="AN5" s="111"/>
      <c r="AO5" s="111"/>
      <c r="AP5" s="111"/>
      <c r="AQ5" s="111"/>
      <c r="AR5" s="111"/>
      <c r="AS5" s="111"/>
      <c r="AT5" s="111"/>
      <c r="AU5" s="111"/>
      <c r="AV5" s="84"/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32"/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2025-10-23T06:27:54Z</dcterms:modified>
</cp:coreProperties>
</file>