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 of Cash shortage\"/>
    </mc:Choice>
  </mc:AlternateContent>
  <xr:revisionPtr revIDLastSave="0" documentId="13_ncr:1_{2B055D37-328E-4C67-A650-BB16B36FF17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<sst xmlns="http://schemas.openxmlformats.org/spreadsheetml/2006/main" count="323" uniqueCount="280">
  <si>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</si>
  <si>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</si>
  <si>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</si>
  <si>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</si>
  <si>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</si>
  <si>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</si>
  <si>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</si>
  <si>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</si>
  <si>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</si>
  <si>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</si>
  <si>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</si>
  <si>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</si>
  <si>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</si>
  <si>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</si>
  <si>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</si>
  <si>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</si>
  <si>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</si>
  <si>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</si>
  <si>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</si>
  <si>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</si>
  <si>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</si>
  <si>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</si>
  <si>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</si>
  <si>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</si>
  <si>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</si>
  <si>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</si>
  <si>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</si>
  <si>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</si>
  <si>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</si>
  <si>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</si>
  <si>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</si>
  <si>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</si>
  <si>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</si>
  <si>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</si>
  <si>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</si>
  <si>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</si>
  <si>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</si>
  <si>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</si>
  <si>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</si>
  <si>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</si>
  <si>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</si>
  <si>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</si>
  <si>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</si>
  <si>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</si>
  <si>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</si>
  <si>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</si>
  <si>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</si>
  <si>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</si>
  <si>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</si>
  <si>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</si>
  <si>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</si>
  <si>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</si>
  <si>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</si>
  <si>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</si>
  <si>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</si>
  <si>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</si>
  <si>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</si>
  <si>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</si>
  <si>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</si>
  <si>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</si>
  <si>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</si>
  <si>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</si>
  <si>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</si>
  <si>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</si>
  <si>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</si>
  <si>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</si>
  <si>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</si>
  <si>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</si>
  <si>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</si>
  <si>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</si>
  <si>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</si>
  <si>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</si>
  <si>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</si>
  <si>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</si>
  <si>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</si>
  <si>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</si>
  <si>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</si>
  <si>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</si>
  <si>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</si>
  <si>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</si>
  <si>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</si>
  <si>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</si>
  <si>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</si>
  <si>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</si>
  <si>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</si>
  <si>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</si>
  <si>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</si>
  <si>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</si>
  <si>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</si>
  <si>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</si>
  <si>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</si>
  <si>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</si>
  <si>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</si>
  <si>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</si>
  <si>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</si>
  <si>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</si>
  <si>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</si>
  <si>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</si>
  <si>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</si>
  <si>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</si>
  <si>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</si>
  <si>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</si>
  <si>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</si>
  <si>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</si>
  <si>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</si>
  <si>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</si>
  <si>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</si>
  <si>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</si>
  <si>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</si>
  <si>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</si>
  <si>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</si>
  <si>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</si>
  <si>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</si>
  <si>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</si>
  <si>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</si>
  <si>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</si>
  <si>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</si>
  <si>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</si>
  <si>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</si>
  <si>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</si>
  <si>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</si>
  <si>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</si>
  <si>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</si>
  <si>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</si>
  <si>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</si>
  <si>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</si>
  <si>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</si>
  <si>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</si>
  <si>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</si>
  <si>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</si>
  <si>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</si>
  <si>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</si>
  <si>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</si>
  <si>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</si>
  <si>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</si>
  <si>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</si>
  <si>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</si>
  <si>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</si>
  <si>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</si>
  <si>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</si>
  <si>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</si>
  <si>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</si>
  <si>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</si>
  <si>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</si>
  <si>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</si>
  <si>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</si>
  <si>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</si>
  <si>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</si>
  <si>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</si>
  <si>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</si>
  <si>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</si>
  <si>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</si>
  <si>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</si>
  <si>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</si>
  <si>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</si>
  <si>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</si>
  <si>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</si>
  <si>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</si>
  <si>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</si>
  <si>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</si>
  <si>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</si>
  <si>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</si>
  <si>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</si>
  <si>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</si>
  <si>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</si>
  <si>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</si>
  <si>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</si>
  <si>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</si>
  <si>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</si>
  <si>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</si>
  <si>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</si>
  <si>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</si>
  <si>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</si>
  <si>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</si>
  <si>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</si>
  <si>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</si>
  <si>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</si>
  <si>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</si>
  <si>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</si>
  <si>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</si>
  <si>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</si>
  <si>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</si>
  <si>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</si>
  <si>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</si>
  <si>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</si>
  <si>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</si>
  <si>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</si>
  <si>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</si>
  <si>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</si>
  <si>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</si>
  <si>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</si>
  <si>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</si>
  <si>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</si>
  <si>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</si>
  <si>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</si>
  <si>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</si>
  <si>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</si>
  <si>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</si>
  <si>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</si>
  <si>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</si>
  <si>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</si>
  <si>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</si>
  <si>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</si>
  <si>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</si>
  <si>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</si>
  <si>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</si>
  <si>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</si>
  <si>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</si>
  <si>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</si>
  <si>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</si>
  <si>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</si>
  <si>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</si>
  <si>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</si>
  <si>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</si>
  <si>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</si>
  <si>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</si>
  <si>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</si>
  <si>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</si>
  <si>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</si>
  <si>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</si>
  <si>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</si>
  <si>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</si>
  <si>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</si>
  <si>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</si>
  <si>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</si>
  <si>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</si>
  <si>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</si>
  <si>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</si>
  <si>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</si>
  <si>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</si>
  <si>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</si>
  <si>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</si>
  <si>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</si>
  <si>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</si>
  <si>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</si>
  <si>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</si>
  <si>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</si>
  <si>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</si>
  <si>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</si>
  <si>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</si>
  <si>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</si>
  <si>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</si>
  <si>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</si>
  <si>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</si>
  <si>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</si>
  <si>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</si>
  <si>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</si>
  <si>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G-1</t>
  </si>
  <si>
    <t>G-2</t>
  </si>
  <si>
    <t>Dual Staff</t>
  </si>
  <si>
    <t>Available &amp; Updated</t>
  </si>
  <si>
    <t>FIR Not Filled</t>
  </si>
  <si>
    <t>Staff Sudhanshu Kumar received total EMI amount Rs. 2240*7= 15680/- on dated :- 16-09-24, 21-10-24,18-11-24, 16-12-24, 17-02-25, 17-03-25, 21-04-25 which is not posted in FIMO account.</t>
  </si>
  <si>
    <t>Staff Sudhanshu Kumar received amount Rs. 2240*2= 4480/- on dated :- 20-01-25 &amp; 17-03-25 which is not posted in FIMO account.</t>
  </si>
  <si>
    <t>Staff Sudhanshu kumar received Rs. 3400*3 = 10200/- on dated :- 13-09-24, 20-11-24 and 7-12-24 which is not posted in FIMO account.</t>
  </si>
  <si>
    <t>Staff Sudhanshu kumar received Rs. 2690*3 = 8070/- on dated :- 13-09-24, 20-11-24 and 7-12-24 which is not posted in FIMO account.</t>
  </si>
  <si>
    <t>Staff Sudhanshu kumar collected the two month EMI amount Rs. 3900*2=7800/- on dated :- 07-08-24 &amp; 04-12-24, which is not posted in FIMO account.</t>
  </si>
  <si>
    <t>Staff Sudhanshu Kumar received amount Rs. 2240*2= 4480/- on dated :- 16-09-24 &amp; 18-11-24 which is not posted in FIMO account.</t>
  </si>
  <si>
    <t>Staff Sudhanshu Kumar received amount Rs. 3900/- on dated :- 01-01-25 and the branch manager Munna Kumar received amount Rs. 3900/- 02-07-25 which is not posted in FIMO account.
Staff Shiv shankar Kumar collected the EMI amount Rs. 3900/- on dated :- 03-04-24 which was not posted in FIMO account but after my verification this amount is posted by   staff Shiv Shankar Kumar in the month of August'25.</t>
  </si>
  <si>
    <t>Staff Sudhanshu Kumar received amount Rs. 3470*2 = 6940/- on dated :- 11-11-24 and 13-12-24 which is not posted in FIMO account.</t>
  </si>
  <si>
    <t>Bihar</t>
  </si>
  <si>
    <t>LO</t>
  </si>
  <si>
    <t>IA</t>
  </si>
  <si>
    <t>BM</t>
  </si>
  <si>
    <t>BH3282</t>
  </si>
  <si>
    <t xml:space="preserve">Maner </t>
  </si>
  <si>
    <t>Mokama</t>
  </si>
  <si>
    <t>Patna</t>
  </si>
  <si>
    <t>Previous cash shortage on dated-29/09/2025 amount-13336/- deposited in HO account.</t>
  </si>
  <si>
    <t>Anil Kumar</t>
  </si>
  <si>
    <t>SF0053523</t>
  </si>
  <si>
    <t>FN25-26-02427</t>
  </si>
  <si>
    <t>Uday Kumar</t>
  </si>
  <si>
    <t>SF0083066</t>
  </si>
  <si>
    <t>Chandan Kumar/SF0041425</t>
  </si>
  <si>
    <t>Rajesh kumar/SF0050524</t>
  </si>
  <si>
    <t>Vivek Singh/SF0090494</t>
  </si>
  <si>
    <t>Saket Nath Thakur/SF0062081</t>
  </si>
  <si>
    <t>Completed-Report Submitted</t>
  </si>
  <si>
    <t>As per IA verification Rs.13336/- not available in locker on dated 29/09/2025,after asking to BM he told that amount available in personal account,after verification amount deposited in HO account on the next day.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</si>
</sst>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 xml:space="preserve">Maner </v>
      </c>
      <c r="D5" s="63" t="str">
        <f>IF('Physical Cash at Safe'!D28="Yes", 'Physical Cash at Safe'!A4, 'Borrower Wise Details'!C5)</f>
        <v>BH3282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45929</v>
      </c>
      <c r="H5" s="106" t="s">
        <v>262</v>
      </c>
      <c r="I5" s="61">
        <v>45929</v>
      </c>
      <c r="J5" s="74" t="str">
        <f>IF('Physical Cash at Safe'!D28="Yes",'Physical Cash at Safe'!E28,IF('Borrower Wise Details'!D5&lt;&gt;"",'Borrower Wise Details'!D5,""))</f>
        <v>FN25-26-02427</v>
      </c>
      <c r="K5" s="81">
        <v>0</v>
      </c>
      <c r="L5" s="82">
        <v>13336</v>
      </c>
      <c r="M5" s="82">
        <v>13336</v>
      </c>
      <c r="N5" s="82" t="s">
        <v>274</v>
      </c>
      <c r="O5" s="82" t="s">
        <v>275</v>
      </c>
      <c r="P5" s="82" t="s">
        <v>276</v>
      </c>
      <c r="Q5" s="82" t="s">
        <v>277</v>
      </c>
      <c r="R5" s="75" t="str">
        <f>IF('Physical Cash at Safe'!$D$28="Yes", 'Physical Cash at Safe'!$A$28, IF('Borrower Wise Details'!F5&lt;&gt;"", 'Borrower Wise Details'!F5, ""))</f>
        <v>Anil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SF0053523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Safe Locker Cash Siphoned Off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278</v>
      </c>
      <c r="Z5" s="61">
        <v>45960</v>
      </c>
      <c r="AA5" s="61">
        <v>45960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13336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13336</v>
      </c>
      <c r="AE5" s="125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45960</v>
      </c>
      <c r="AH5" s="70" t="s">
        <v>279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 xml:space="preserve">Maner </v>
      </c>
      <c r="C5" s="50" t="str">
        <f>IF('Fraud Investigation Report'!D5="", "", 'Fraud Investigation Report'!D5)</f>
        <v>BH3282</v>
      </c>
      <c r="D5" s="68" t="str">
        <f>IF(OR('Fraud Investigation Report'!R5="", 'Fraud Investigation Report'!R5=0), "", 'Fraud Investigation Report'!R5)</f>
        <v>Anil Kumar</v>
      </c>
      <c r="E5" s="68" t="str">
        <f>IF(OR('Fraud Investigation Report'!T5="", 'Fraud Investigation Report'!T5=0), "", 'Fraud Investigation Report'!T5)</f>
        <v>SF0053523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FN25-26-02427</v>
      </c>
      <c r="H5" s="69">
        <f>IF(OR(ISNUMBER(SEARCH("Safe Locker Cash Siphoned Off",'Fraud Investigation Report'!W5)), ISNUMBER(SEARCH("Safe Locker Cash Siphoned Off",'Fraud Investigation Report'!X5))), 'Physical Cash at Safe'!$A$30, "")</f>
        <v>13336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13336</v>
      </c>
      <c r="O5" s="69">
        <f>IF('Fraud Investigation Report'!AD5="", "", 'Fraud Investigation Report'!AD5)</f>
        <v>13336</v>
      </c>
      <c r="P5" s="125">
        <f>IF(AND(N5="", O5=""), "", IF(O5="", N5, N5 - IF(ISNUMBER(O5), O5, 0)))</f>
        <v>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C37" sqref="C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264</v>
      </c>
      <c r="B4" s="41" t="s">
        <v>265</v>
      </c>
      <c r="C4" s="41" t="s">
        <v>266</v>
      </c>
      <c r="D4" s="41" t="s">
        <v>267</v>
      </c>
      <c r="E4" s="41" t="s">
        <v>267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260</v>
      </c>
      <c r="B6" s="18">
        <v>45929</v>
      </c>
      <c r="C6" s="18">
        <v>45928</v>
      </c>
      <c r="D6" s="18">
        <v>45929</v>
      </c>
      <c r="E6" s="19">
        <v>0.27152777777777776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80</v>
      </c>
      <c r="C11" s="23">
        <f>B11*A11</f>
        <v>40000</v>
      </c>
      <c r="D11" s="25">
        <v>42</v>
      </c>
      <c r="E11" s="23">
        <f t="shared" ref="E11:E17" si="0">D11*A11</f>
        <v>21000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6</v>
      </c>
      <c r="C13" s="23">
        <f t="shared" ref="C13:C17" si="1">B13*A13</f>
        <v>600</v>
      </c>
      <c r="D13" s="25">
        <v>41</v>
      </c>
      <c r="E13" s="23">
        <f t="shared" si="0"/>
        <v>4100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8</v>
      </c>
      <c r="E15" s="23">
        <f t="shared" si="0"/>
        <v>160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704</v>
      </c>
      <c r="E18" s="28">
        <f>D18</f>
        <v>704</v>
      </c>
    </row>
    <row r="19" spans="1:5" ht="14.4" x14ac:dyDescent="0.3">
      <c r="A19" s="29"/>
      <c r="B19" s="30" t="s">
        <v>76</v>
      </c>
      <c r="C19" s="31">
        <f>SUM(C10:C18)</f>
        <v>40670</v>
      </c>
      <c r="D19" s="30" t="s">
        <v>76</v>
      </c>
      <c r="E19" s="31">
        <f>SUM(E10:E18)</f>
        <v>27334</v>
      </c>
    </row>
    <row r="20" spans="1:5" ht="30" customHeight="1" x14ac:dyDescent="0.3">
      <c r="A20" s="148" t="s">
        <v>97</v>
      </c>
      <c r="B20" s="149"/>
      <c r="C20" s="32">
        <v>33050</v>
      </c>
      <c r="D20" s="33" t="s">
        <v>91</v>
      </c>
      <c r="E20" s="34">
        <v>0</v>
      </c>
    </row>
    <row r="21" spans="1:5" ht="30" customHeight="1" x14ac:dyDescent="0.3">
      <c r="A21" s="150" t="s">
        <v>88</v>
      </c>
      <c r="B21" s="151"/>
      <c r="C21" s="34">
        <v>0</v>
      </c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13336</v>
      </c>
      <c r="D23" s="53" t="s">
        <v>215</v>
      </c>
      <c r="E23" s="34"/>
    </row>
    <row r="24" spans="1:5" ht="82.5" customHeight="1" x14ac:dyDescent="0.3">
      <c r="A24" s="33" t="s">
        <v>80</v>
      </c>
      <c r="B24" s="135" t="s">
        <v>268</v>
      </c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189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269</v>
      </c>
      <c r="B28" s="41" t="s">
        <v>270</v>
      </c>
      <c r="C28" s="43" t="s">
        <v>263</v>
      </c>
      <c r="D28" s="43" t="s">
        <v>244</v>
      </c>
      <c r="E28" s="79" t="s">
        <v>271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.049999999999997" customHeight="1" x14ac:dyDescent="0.3">
      <c r="A30" s="126">
        <v>13336</v>
      </c>
      <c r="B30" s="126">
        <v>13336</v>
      </c>
      <c r="C30" s="127">
        <f>A30-B30</f>
        <v>0</v>
      </c>
      <c r="D30" s="163" t="s">
        <v>191</v>
      </c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58" t="s">
        <v>250</v>
      </c>
      <c r="E32" s="159"/>
    </row>
    <row r="33" spans="1:5" ht="18" customHeight="1" x14ac:dyDescent="0.3">
      <c r="A33" s="37" t="s">
        <v>83</v>
      </c>
      <c r="B33" s="130" t="s">
        <v>247</v>
      </c>
      <c r="C33" s="39" t="s">
        <v>84</v>
      </c>
      <c r="D33" s="152" t="s">
        <v>248</v>
      </c>
      <c r="E33" s="153"/>
    </row>
    <row r="34" spans="1:5" ht="27.6" x14ac:dyDescent="0.3">
      <c r="A34" s="39" t="s">
        <v>220</v>
      </c>
      <c r="B34" s="131" t="s">
        <v>269</v>
      </c>
      <c r="C34" s="39" t="s">
        <v>221</v>
      </c>
      <c r="D34" s="154" t="s">
        <v>272</v>
      </c>
      <c r="E34" s="155"/>
    </row>
    <row r="35" spans="1:5" ht="27.6" x14ac:dyDescent="0.3">
      <c r="A35" s="39" t="s">
        <v>222</v>
      </c>
      <c r="B35" s="131" t="s">
        <v>270</v>
      </c>
      <c r="C35" s="39" t="s">
        <v>224</v>
      </c>
      <c r="D35" s="154" t="s">
        <v>273</v>
      </c>
      <c r="E35" s="155"/>
    </row>
    <row r="36" spans="1:5" ht="25.5" customHeight="1" x14ac:dyDescent="0.3">
      <c r="A36" s="39" t="s">
        <v>223</v>
      </c>
      <c r="B36" s="38" t="s">
        <v>263</v>
      </c>
      <c r="C36" s="39" t="s">
        <v>225</v>
      </c>
      <c r="D36" s="156" t="s">
        <v>261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110" zoomScaleNormal="11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8" t="str">
        <f>IF('Loan Outstanding Report'!$H$5="", "", 'Loan Outstanding Report'!$H$5)</f>
        <v/>
      </c>
      <c r="D5" s="41"/>
      <c r="E5" s="65"/>
      <c r="F5" s="38"/>
      <c r="G5" s="133"/>
      <c r="H5" s="49"/>
      <c r="I5" s="119"/>
      <c r="J5" s="119"/>
      <c r="K5" s="119"/>
      <c r="L5" s="11"/>
      <c r="M5" s="65"/>
      <c r="N5" s="123"/>
      <c r="O5" s="123"/>
      <c r="P5" s="120"/>
      <c r="Q5" s="80"/>
      <c r="R5" s="123"/>
      <c r="S5" s="123"/>
      <c r="T5" s="123"/>
      <c r="U5" s="124" t="str">
        <f t="shared" ref="U5" si="0">IF(AND(ISBLANK(R5),ISBLANK(S5),ISBLANK(T5)),"",R5-(S5+T5))</f>
        <v/>
      </c>
      <c r="V5" s="116" t="s">
        <v>201</v>
      </c>
      <c r="W5" s="121" t="s">
        <v>252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 t="s">
        <v>201</v>
      </c>
      <c r="W6" s="121" t="s">
        <v>253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 t="s">
        <v>202</v>
      </c>
      <c r="W7" s="121" t="s">
        <v>254</v>
      </c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 t="s">
        <v>202</v>
      </c>
      <c r="W8" s="121" t="s">
        <v>255</v>
      </c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 t="s">
        <v>201</v>
      </c>
      <c r="W9" s="121" t="s">
        <v>256</v>
      </c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 t="s">
        <v>201</v>
      </c>
      <c r="W10" s="121" t="s">
        <v>257</v>
      </c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 t="s">
        <v>201</v>
      </c>
      <c r="W11" s="121" t="s">
        <v>258</v>
      </c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 t="s">
        <v>201</v>
      </c>
      <c r="W12" s="121" t="s">
        <v>259</v>
      </c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7" sqref="BR7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7"/>
      <c r="AB5" s="84"/>
      <c r="AC5" s="107"/>
      <c r="AD5" s="84"/>
      <c r="AE5" s="84"/>
      <c r="AF5" s="84"/>
      <c r="AG5" s="107"/>
      <c r="AH5" s="84"/>
      <c r="AI5" s="107"/>
      <c r="AJ5" s="84"/>
      <c r="AK5" s="84"/>
      <c r="AL5" s="107"/>
      <c r="AM5" s="84"/>
      <c r="AN5" s="111"/>
      <c r="AO5" s="111"/>
      <c r="AP5" s="111"/>
      <c r="AQ5" s="111"/>
      <c r="AR5" s="111"/>
      <c r="AS5" s="111"/>
      <c r="AT5" s="111"/>
      <c r="AU5" s="111"/>
      <c r="AV5" s="84"/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32"/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2025-10-30T12:36:21Z</dcterms:modified>
</cp:coreProperties>
</file>