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13_ncr:1_{3B011E30-7BBB-4D0B-967A-59C8098D441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3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<sst xmlns="http://schemas.openxmlformats.org/spreadsheetml/2006/main" count="308" uniqueCount="272">
  <si>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</si>
  <si>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</si>
  <si>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</si>
  <si>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</si>
  <si>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</si>
  <si>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</si>
  <si>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</si>
  <si>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</si>
  <si>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</si>
  <si>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</si>
  <si>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</si>
  <si>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</si>
  <si>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</si>
  <si>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</si>
  <si>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</si>
  <si>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</si>
  <si>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</si>
  <si>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</si>
  <si>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</si>
  <si>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</si>
  <si>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</si>
  <si>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</si>
  <si>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</si>
  <si>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</si>
  <si>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</si>
  <si>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</si>
  <si>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</si>
  <si>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</si>
  <si>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</si>
  <si>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</si>
  <si>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</si>
  <si>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</si>
  <si>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</si>
  <si>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</si>
  <si>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</si>
  <si>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</si>
  <si>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</si>
  <si>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</si>
  <si>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</si>
  <si>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</si>
  <si>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</si>
  <si>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</si>
  <si>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</si>
  <si>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</si>
  <si>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</si>
  <si>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</si>
  <si>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</si>
  <si>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</si>
  <si>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</si>
  <si>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</si>
  <si>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</si>
  <si>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</si>
  <si>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</si>
  <si>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</si>
  <si>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</si>
  <si>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</si>
  <si>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</si>
  <si>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</si>
  <si>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</si>
  <si>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</si>
  <si>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</si>
  <si>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</si>
  <si>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</si>
  <si>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</si>
  <si>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</si>
  <si>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</si>
  <si>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</si>
  <si>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</si>
  <si>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</si>
  <si>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</si>
  <si>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</si>
  <si>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</si>
  <si>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</si>
  <si>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</si>
  <si>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</si>
  <si>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</si>
  <si>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</si>
  <si>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</si>
  <si>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</si>
  <si>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</si>
  <si>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</si>
  <si>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</si>
  <si>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</si>
  <si>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</si>
  <si>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</si>
  <si>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</si>
  <si>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</si>
  <si>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</si>
  <si>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</si>
  <si>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</si>
  <si>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</si>
  <si>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</si>
  <si>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</si>
  <si>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</si>
  <si>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</si>
  <si>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</si>
  <si>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</si>
  <si>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</si>
  <si>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</si>
  <si>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</si>
  <si>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</si>
  <si>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</si>
  <si>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</si>
  <si>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</si>
  <si>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</si>
  <si>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</si>
  <si>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</si>
  <si>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</si>
  <si>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</si>
  <si>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</si>
  <si>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</si>
  <si>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</si>
  <si>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</si>
  <si>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</si>
  <si>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</si>
  <si>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</si>
  <si>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</si>
  <si>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</si>
  <si>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</si>
  <si>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</si>
  <si>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</si>
  <si>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</si>
  <si>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</si>
  <si>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</si>
  <si>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</si>
  <si>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</si>
  <si>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</si>
  <si>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</si>
  <si>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</si>
  <si>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</si>
  <si>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</si>
  <si>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</si>
  <si>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</si>
  <si>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</si>
  <si>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</si>
  <si>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</si>
  <si>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</si>
  <si>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</si>
  <si>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</si>
  <si>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</si>
  <si>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</si>
  <si>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</si>
  <si>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</si>
  <si>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</si>
  <si>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</si>
  <si>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</si>
  <si>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</si>
  <si>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</si>
  <si>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</si>
  <si>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</si>
  <si>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</si>
  <si>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</si>
  <si>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</si>
  <si>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</si>
  <si>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</si>
  <si>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</si>
  <si>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</si>
  <si>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</si>
  <si>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</si>
  <si>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</si>
  <si>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</si>
  <si>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</si>
  <si>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</si>
  <si>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</si>
  <si>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</si>
  <si>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</si>
  <si>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</si>
  <si>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</si>
  <si>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</si>
  <si>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</si>
  <si>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</si>
  <si>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</si>
  <si>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</si>
  <si>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</si>
  <si>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</si>
  <si>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</si>
  <si>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</si>
  <si>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</si>
  <si>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</si>
  <si>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</si>
  <si>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</si>
  <si>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</si>
  <si>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</si>
  <si>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</si>
  <si>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</si>
  <si>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</si>
  <si>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</si>
  <si>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</si>
  <si>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</si>
  <si>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</si>
  <si>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</si>
  <si>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</si>
  <si>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</si>
  <si>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</si>
  <si>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</si>
  <si>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</si>
  <si>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</si>
  <si>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</si>
  <si>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</si>
  <si>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</si>
  <si>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</si>
  <si>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</si>
  <si>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</si>
  <si>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</si>
  <si>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</si>
  <si>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</si>
  <si>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</si>
  <si>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</si>
  <si>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</si>
  <si>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</si>
  <si>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</si>
  <si>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</si>
  <si>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</si>
  <si>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</si>
  <si>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</si>
  <si>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</si>
  <si>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</si>
  <si>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</si>
  <si>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</si>
  <si>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</si>
  <si>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</si>
  <si>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</si>
  <si>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</si>
  <si>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</si>
  <si>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</si>
  <si>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</si>
  <si>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</si>
  <si>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</si>
  <si>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</si>
  <si>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</si>
  <si>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</si>
  <si>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</si>
  <si>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</si>
  <si>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</si>
  <si>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</si>
  <si>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</si>
  <si>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</si>
  <si>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</si>
  <si>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</si>
  <si>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</si>
  <si>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</si>
  <si>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</si>
  <si>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</si>
  <si>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</si>
  <si>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</si>
  <si>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</si>
  <si>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</si>
  <si>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</si>
  <si>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</si>
  <si>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</si>
  <si>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</si>
  <si>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Completed-Report Submitted</t>
  </si>
  <si>
    <t>BQM</t>
  </si>
  <si>
    <t>Bihar</t>
  </si>
  <si>
    <t>BM</t>
  </si>
  <si>
    <t>IA</t>
  </si>
  <si>
    <t>Saket Nath Thakur/SF0062081</t>
  </si>
  <si>
    <t>BH3063</t>
  </si>
  <si>
    <t>Akbarpur</t>
  </si>
  <si>
    <t>Rajauli</t>
  </si>
  <si>
    <t>Gaya</t>
  </si>
  <si>
    <t>Previous cash shortage on dated-29/09/2025 amount-18141/- deposited in HO account.</t>
  </si>
  <si>
    <t>Gulshan Kumar</t>
  </si>
  <si>
    <t>FN25-26-02437</t>
  </si>
  <si>
    <t>Sonu Kumar</t>
  </si>
  <si>
    <t>SF0041432</t>
  </si>
  <si>
    <t>SF0050670</t>
  </si>
  <si>
    <t>Brijesh Kumar Thakur/SF0072797</t>
  </si>
  <si>
    <t>Ravi Kumar Ranjan/SF0072744</t>
  </si>
  <si>
    <t>Om prakash sharma/SF0095379</t>
  </si>
  <si>
    <t>Complaint Lodged</t>
  </si>
  <si>
    <t>During the cash closing verification by the IA team it is observed that  Rs.18141/- not available in safe locker on dated 29/09/2025 for the same complaint was registered against the BQM Gulshan Kumar/SF0041428. On the next day amounts were deposited in the HO account. On 4th Oct 2025 we have verified the cash closing and observed that cash is tallied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</si>
</sst>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EEECE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14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5" fillId="14" borderId="1" xfId="17" applyFont="1" applyFill="1" applyBorder="1" applyAlignment="1" applyProtection="1">
      <alignment horizontal="center"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R1" zoomScaleNormal="100" workbookViewId="0">
      <pane ySplit="4" topLeftCell="A5" activePane="bottomLeft" state="frozen"/>
      <selection pane="bottomLeft" activeCell="T5" sqref="T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Akbarpur</v>
      </c>
      <c r="D5" s="63" t="str">
        <f>IF('Physical Cash at Safe'!D28="Yes", 'Physical Cash at Safe'!A4, 'Borrower Wise Details'!C5)</f>
        <v>BH3063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45929</v>
      </c>
      <c r="H5" s="106" t="s">
        <v>255</v>
      </c>
      <c r="I5" s="61">
        <v>45929</v>
      </c>
      <c r="J5" s="74" t="str">
        <f>IF('Physical Cash at Safe'!D28="Yes",'Physical Cash at Safe'!E28,IF('Borrower Wise Details'!D5&lt;&gt;"",'Borrower Wise Details'!D5,""))</f>
        <v>FN25-26-02437</v>
      </c>
      <c r="K5" s="81"/>
      <c r="L5" s="82"/>
      <c r="M5" s="82"/>
      <c r="N5" s="82" t="s">
        <v>269</v>
      </c>
      <c r="O5" s="82" t="s">
        <v>267</v>
      </c>
      <c r="P5" s="82" t="s">
        <v>268</v>
      </c>
      <c r="Q5" s="82" t="s">
        <v>256</v>
      </c>
      <c r="R5" s="75" t="str">
        <f>IF('Physical Cash at Safe'!$D$28="Yes", 'Physical Cash at Safe'!$A$28, IF('Borrower Wise Details'!F5&lt;&gt;"", 'Borrower Wise Details'!F5, ""))</f>
        <v>Gulshan Kumar</v>
      </c>
      <c r="S5" s="74" t="str">
        <f>IF('Physical Cash at Safe'!$D$28="Yes", 'Physical Cash at Safe'!$C$28, IF('Borrower Wise Details'!H5&lt;&gt;"", 'Borrower Wise Details'!H5, ""))</f>
        <v>BQM</v>
      </c>
      <c r="T5" s="74" t="str">
        <f>IF('Physical Cash at Safe'!$D$28="Yes", 'Physical Cash at Safe'!$B$28, IF('Borrower Wise Details'!G5&lt;&gt;"", 'Borrower Wise Details'!G5, ""))</f>
        <v>SF0050670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251</v>
      </c>
      <c r="Z5" s="61">
        <v>45929</v>
      </c>
      <c r="AA5" s="61">
        <v>45929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18141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18141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45953</v>
      </c>
      <c r="AH5" s="70" t="s">
        <v>271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Akbarpur</v>
      </c>
      <c r="C5" s="50" t="str">
        <f>IF('Fraud Investigation Report'!D5="", "", 'Fraud Investigation Report'!D5)</f>
        <v>BH3063</v>
      </c>
      <c r="D5" s="68" t="str">
        <f>IF(OR('Fraud Investigation Report'!R5="", 'Fraud Investigation Report'!R5=0), "", 'Fraud Investigation Report'!R5)</f>
        <v>Gulshan Kumar</v>
      </c>
      <c r="E5" s="68" t="str">
        <f>IF(OR('Fraud Investigation Report'!T5="", 'Fraud Investigation Report'!T5=0), "", 'Fraud Investigation Report'!T5)</f>
        <v>SF0050670</v>
      </c>
      <c r="F5" s="68" t="str">
        <f>IF(OR('Fraud Investigation Report'!S5="", 'Fraud Investigation Report'!S5=0), "", 'Fraud Investigation Report'!S5)</f>
        <v>BQM</v>
      </c>
      <c r="G5" s="50" t="str">
        <f>IF('Fraud Investigation Report'!J5="", "", 'Fraud Investigation Report'!J5)</f>
        <v>FN25-26-02437</v>
      </c>
      <c r="H5" s="69">
        <f>IF(OR(ISNUMBER(SEARCH("Safe Locker Cash Siphoned Off",'Fraud Investigation Report'!W5)), ISNUMBER(SEARCH("Safe Locker Cash Siphoned Off",'Fraud Investigation Report'!X5))), 'Physical Cash at Safe'!$A$30, "")</f>
        <v>18141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18141</v>
      </c>
      <c r="O5" s="69">
        <f>IF('Fraud Investigation Report'!AD5="", "", 'Fraud Investigation Report'!AD5)</f>
        <v>18141</v>
      </c>
      <c r="P5" s="125">
        <f>IF(AND(N5="", O5=""), "", IF(O5="", N5, N5 - IF(ISNUMBER(O5), O5, 0)))</f>
        <v>0</v>
      </c>
      <c r="Q5" s="49"/>
      <c r="R5" s="84" t="s">
        <v>270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tabSelected="1" zoomScaleNormal="100" workbookViewId="0">
      <pane ySplit="2" topLeftCell="A25" activePane="bottomLeft" state="frozen"/>
      <selection pane="bottomLeft" activeCell="B28" sqref="B28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259</v>
      </c>
      <c r="D4" s="41" t="s">
        <v>259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45929</v>
      </c>
      <c r="C6" s="18">
        <v>45928</v>
      </c>
      <c r="D6" s="18">
        <v>45929</v>
      </c>
      <c r="E6" s="19">
        <v>0.35833333333333334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854</v>
      </c>
      <c r="C11" s="23">
        <f>B11*A11</f>
        <v>427000</v>
      </c>
      <c r="D11" s="25">
        <v>806</v>
      </c>
      <c r="E11" s="23">
        <f t="shared" ref="E11:E17" si="0">D11*A11</f>
        <v>403000</v>
      </c>
    </row>
    <row r="12" spans="1:5" ht="14.4" x14ac:dyDescent="0.3">
      <c r="A12" s="24">
        <v>200</v>
      </c>
      <c r="B12" s="25">
        <v>342</v>
      </c>
      <c r="C12" s="23">
        <f>B12*A12</f>
        <v>68400</v>
      </c>
      <c r="D12" s="25">
        <v>262</v>
      </c>
      <c r="E12" s="23">
        <f t="shared" si="0"/>
        <v>52400</v>
      </c>
    </row>
    <row r="13" spans="1:5" ht="14.4" x14ac:dyDescent="0.3">
      <c r="A13" s="24">
        <v>100</v>
      </c>
      <c r="B13" s="25">
        <v>252</v>
      </c>
      <c r="C13" s="23">
        <f t="shared" ref="C13:C17" si="1">B13*A13</f>
        <v>25200</v>
      </c>
      <c r="D13" s="25">
        <v>452</v>
      </c>
      <c r="E13" s="23">
        <f t="shared" si="0"/>
        <v>45200</v>
      </c>
    </row>
    <row r="14" spans="1:5" ht="14.4" x14ac:dyDescent="0.3">
      <c r="A14" s="24">
        <v>50</v>
      </c>
      <c r="B14" s="25">
        <v>32</v>
      </c>
      <c r="C14" s="23">
        <f t="shared" si="1"/>
        <v>1600</v>
      </c>
      <c r="D14" s="25">
        <v>52</v>
      </c>
      <c r="E14" s="23">
        <f t="shared" si="0"/>
        <v>2600</v>
      </c>
    </row>
    <row r="15" spans="1:5" ht="14.4" x14ac:dyDescent="0.3">
      <c r="A15" s="24">
        <v>20</v>
      </c>
      <c r="B15" s="25">
        <v>22</v>
      </c>
      <c r="C15" s="23">
        <f t="shared" si="1"/>
        <v>440</v>
      </c>
      <c r="D15" s="25">
        <v>30</v>
      </c>
      <c r="E15" s="23">
        <f t="shared" si="0"/>
        <v>600</v>
      </c>
    </row>
    <row r="16" spans="1:5" ht="14.4" x14ac:dyDescent="0.3">
      <c r="A16" s="24">
        <v>10</v>
      </c>
      <c r="B16" s="25">
        <v>6</v>
      </c>
      <c r="C16" s="23">
        <f t="shared" si="1"/>
        <v>60</v>
      </c>
      <c r="D16" s="25">
        <v>25</v>
      </c>
      <c r="E16" s="23">
        <f t="shared" si="0"/>
        <v>250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47</v>
      </c>
      <c r="C18" s="23">
        <f>B18</f>
        <v>47</v>
      </c>
      <c r="D18" s="27">
        <v>556</v>
      </c>
      <c r="E18" s="28">
        <f>D18</f>
        <v>556</v>
      </c>
    </row>
    <row r="19" spans="1:5" ht="14.4" x14ac:dyDescent="0.3">
      <c r="A19" s="29"/>
      <c r="B19" s="30" t="s">
        <v>76</v>
      </c>
      <c r="C19" s="31">
        <f>SUM(C10:C18)</f>
        <v>522747</v>
      </c>
      <c r="D19" s="30" t="s">
        <v>76</v>
      </c>
      <c r="E19" s="31">
        <f>SUM(E10:E18)</f>
        <v>504606</v>
      </c>
    </row>
    <row r="20" spans="1:5" ht="30" customHeight="1" x14ac:dyDescent="0.3">
      <c r="A20" s="167" t="s">
        <v>97</v>
      </c>
      <c r="B20" s="168"/>
      <c r="C20" s="32">
        <v>522747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>
        <v>0</v>
      </c>
      <c r="D21" s="33" t="s">
        <v>89</v>
      </c>
      <c r="E21" s="34"/>
    </row>
    <row r="22" spans="1:5" ht="30" customHeight="1" x14ac:dyDescent="0.3">
      <c r="A22" s="169" t="s">
        <v>77</v>
      </c>
      <c r="B22" s="170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9" t="s">
        <v>79</v>
      </c>
      <c r="B23" s="170"/>
      <c r="C23" s="52">
        <f>(C19+C21)-(E20+E21)-E19</f>
        <v>18141</v>
      </c>
      <c r="D23" s="53" t="s">
        <v>215</v>
      </c>
      <c r="E23" s="34"/>
    </row>
    <row r="24" spans="1:5" ht="82.5" customHeight="1" x14ac:dyDescent="0.3">
      <c r="A24" s="33" t="s">
        <v>80</v>
      </c>
      <c r="B24" s="154" t="s">
        <v>261</v>
      </c>
      <c r="C24" s="154"/>
      <c r="D24" s="154"/>
      <c r="E24" s="154"/>
    </row>
    <row r="25" spans="1:5" ht="57.75" customHeight="1" x14ac:dyDescent="0.3">
      <c r="A25" s="36" t="s">
        <v>81</v>
      </c>
      <c r="B25" s="143"/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35" t="s">
        <v>262</v>
      </c>
      <c r="B28" s="136" t="s">
        <v>266</v>
      </c>
      <c r="C28" s="43" t="s">
        <v>252</v>
      </c>
      <c r="D28" s="43" t="s">
        <v>244</v>
      </c>
      <c r="E28" s="79" t="s">
        <v>263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049999999999997" customHeight="1" x14ac:dyDescent="0.3">
      <c r="A30" s="126">
        <v>18141</v>
      </c>
      <c r="B30" s="126">
        <v>18141</v>
      </c>
      <c r="C30" s="127">
        <f>A30-B30</f>
        <v>0</v>
      </c>
      <c r="D30" s="149" t="s">
        <v>191</v>
      </c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44" t="s">
        <v>250</v>
      </c>
      <c r="E32" s="145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38" t="s">
        <v>248</v>
      </c>
      <c r="E33" s="139"/>
    </row>
    <row r="34" spans="1:5" ht="27.6" x14ac:dyDescent="0.3">
      <c r="A34" s="39" t="s">
        <v>220</v>
      </c>
      <c r="B34" s="131" t="s">
        <v>262</v>
      </c>
      <c r="C34" s="39" t="s">
        <v>221</v>
      </c>
      <c r="D34" s="140" t="s">
        <v>264</v>
      </c>
      <c r="E34" s="141"/>
    </row>
    <row r="35" spans="1:5" ht="27.6" x14ac:dyDescent="0.3">
      <c r="A35" s="39" t="s">
        <v>222</v>
      </c>
      <c r="B35" s="131" t="s">
        <v>266</v>
      </c>
      <c r="C35" s="39" t="s">
        <v>224</v>
      </c>
      <c r="D35" s="140" t="s">
        <v>265</v>
      </c>
      <c r="E35" s="141"/>
    </row>
    <row r="36" spans="1:5" ht="25.5" customHeight="1" x14ac:dyDescent="0.3">
      <c r="A36" s="39" t="s">
        <v>223</v>
      </c>
      <c r="B36" s="38" t="s">
        <v>252</v>
      </c>
      <c r="C36" s="39" t="s">
        <v>225</v>
      </c>
      <c r="D36" s="142" t="s">
        <v>254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2" zoomScale="110" zoomScaleNormal="110" workbookViewId="0">
      <selection activeCell="W4" sqref="W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133"/>
      <c r="G5" s="134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5" sqref="A5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2025-10-23T05:51:37Z</dcterms:modified>
</cp:coreProperties>
</file>