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D Drive Data\Fraud Reports\Sillod Branch\Nov 2025\"/>
    </mc:Choice>
  </mc:AlternateContent>
  <xr:revisionPtr revIDLastSave="0" documentId="13_ncr:1_{7F709464-AD1C-4330-A83D-97F2601D037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<sst xmlns="http://schemas.openxmlformats.org/spreadsheetml/2006/main" count="311" uniqueCount="271">
  <si>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</si>
  <si>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</si>
  <si>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</si>
  <si>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</si>
  <si>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</si>
  <si>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</si>
  <si>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</si>
  <si>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</si>
  <si>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</si>
  <si>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</si>
  <si>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</si>
  <si>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</si>
  <si>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</si>
  <si>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</si>
  <si>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</si>
  <si>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</si>
  <si>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</si>
  <si>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</si>
  <si>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</si>
  <si>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</si>
  <si>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</si>
  <si>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</si>
  <si>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</si>
  <si>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</si>
  <si>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</si>
  <si>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</si>
  <si>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</si>
  <si>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</si>
  <si>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</si>
  <si>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</si>
  <si>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</si>
  <si>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</si>
  <si>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</si>
  <si>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</si>
  <si>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</si>
  <si>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</si>
  <si>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</si>
  <si>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</si>
  <si>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</si>
  <si>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</si>
  <si>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</si>
  <si>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</si>
  <si>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</si>
  <si>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</si>
  <si>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</si>
  <si>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</si>
  <si>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</si>
  <si>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</si>
  <si>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</si>
  <si>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</si>
  <si>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</si>
  <si>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</si>
  <si>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</si>
  <si>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</si>
  <si>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</si>
  <si>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</si>
  <si>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</si>
  <si>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</si>
  <si>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</si>
  <si>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</si>
  <si>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</si>
  <si>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</si>
  <si>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</si>
  <si>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</si>
  <si>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</si>
  <si>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</si>
  <si>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</si>
  <si>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</si>
  <si>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</si>
  <si>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</si>
  <si>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</si>
  <si>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</si>
  <si>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</si>
  <si>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</si>
  <si>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</si>
  <si>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</si>
  <si>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</si>
  <si>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</si>
  <si>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</si>
  <si>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</si>
  <si>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</si>
  <si>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</si>
  <si>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</si>
  <si>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</si>
  <si>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</si>
  <si>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</si>
  <si>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</si>
  <si>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</si>
  <si>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</si>
  <si>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</si>
  <si>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</si>
  <si>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</si>
  <si>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</si>
  <si>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</si>
  <si>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</si>
  <si>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</si>
  <si>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</si>
  <si>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</si>
  <si>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</si>
  <si>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</si>
  <si>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</si>
  <si>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</si>
  <si>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</si>
  <si>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</si>
  <si>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</si>
  <si>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</si>
  <si>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</si>
  <si>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</si>
  <si>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</si>
  <si>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</si>
  <si>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</si>
  <si>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</si>
  <si>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</si>
  <si>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</si>
  <si>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</si>
  <si>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</si>
  <si>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</si>
  <si>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</si>
  <si>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</si>
  <si>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</si>
  <si>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</si>
  <si>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</si>
  <si>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</si>
  <si>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</si>
  <si>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</si>
  <si>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</si>
  <si>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</si>
  <si>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</si>
  <si>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</si>
  <si>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</si>
  <si>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</si>
  <si>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</si>
  <si>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</si>
  <si>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</si>
  <si>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</si>
  <si>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</si>
  <si>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</si>
  <si>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</si>
  <si>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</si>
  <si>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</si>
  <si>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</si>
  <si>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</si>
  <si>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</si>
  <si>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</si>
  <si>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</si>
  <si>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</si>
  <si>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</si>
  <si>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</si>
  <si>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</si>
  <si>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</si>
  <si>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</si>
  <si>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</si>
  <si>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</si>
  <si>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</si>
  <si>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</si>
  <si>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</si>
  <si>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</si>
  <si>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</si>
  <si>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</si>
  <si>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</si>
  <si>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</si>
  <si>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</si>
  <si>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</si>
  <si>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</si>
  <si>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</si>
  <si>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</si>
  <si>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</si>
  <si>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</si>
  <si>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</si>
  <si>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</si>
  <si>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</si>
  <si>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</si>
  <si>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</si>
  <si>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</si>
  <si>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</si>
  <si>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</si>
  <si>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</si>
  <si>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</si>
  <si>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</si>
  <si>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</si>
  <si>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</si>
  <si>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</si>
  <si>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</si>
  <si>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</si>
  <si>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</si>
  <si>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</si>
  <si>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</si>
  <si>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</si>
  <si>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</si>
  <si>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</si>
  <si>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</si>
  <si>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</si>
  <si>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</si>
  <si>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</si>
  <si>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</si>
  <si>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</si>
  <si>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</si>
  <si>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</si>
  <si>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</si>
  <si>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</si>
  <si>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</si>
  <si>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</si>
  <si>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</si>
  <si>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</si>
  <si>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</si>
  <si>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</si>
  <si>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</si>
  <si>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</si>
  <si>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</si>
  <si>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</si>
  <si>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</si>
  <si>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</si>
  <si>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</si>
  <si>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</si>
  <si>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</si>
  <si>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</si>
  <si>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</si>
  <si>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</si>
  <si>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</si>
  <si>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</si>
  <si>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</si>
  <si>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</si>
  <si>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</si>
  <si>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</si>
  <si>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</si>
  <si>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</si>
  <si>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</si>
  <si>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</si>
  <si>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</si>
  <si>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</si>
  <si>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</si>
  <si>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</si>
  <si>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</si>
  <si>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</si>
  <si>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</si>
  <si>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</si>
  <si>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</si>
  <si>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</si>
  <si>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</si>
  <si>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</si>
  <si>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</si>
  <si>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</si>
  <si>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</si>
  <si>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</si>
  <si>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</si>
  <si>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</si>
  <si>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</si>
  <si>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MRIL0470</t>
  </si>
  <si>
    <t>Sillod</t>
  </si>
  <si>
    <t>Vishwanath Vyankati Tipparkar/SF0093948</t>
  </si>
  <si>
    <t>Sumit Pralhad Chandanshive/SF0087245</t>
  </si>
  <si>
    <t>No SVP</t>
  </si>
  <si>
    <t>Janaji Lalji Mane/SF0098150</t>
  </si>
  <si>
    <t>West</t>
  </si>
  <si>
    <t>Maharashtra</t>
  </si>
  <si>
    <t>Sambhajinagar</t>
  </si>
  <si>
    <t>Business</t>
  </si>
  <si>
    <t>FN25-26-02502</t>
  </si>
  <si>
    <t>Sominath Keshav Jadhav</t>
  </si>
  <si>
    <t>SF0094500</t>
  </si>
  <si>
    <t>Loan Officer</t>
  </si>
  <si>
    <t>Completed-Report Submitted</t>
  </si>
  <si>
    <t>No Action Taken</t>
  </si>
  <si>
    <t xml:space="preserve">The Branch Loan Officer (Cashier), Sominath Keshav Jadhav / SF0094500, has stolen an amount of Rs. 2,76,092/- from the branch locker on 02 October 2025.
After the police investigation, an amount of Rs. 2,76,092/- was recovered from Loan Officer Sominath Keshav Jadhav / SF0094500 on 04 October 2025.
The same amount was deposited in the bank by the Branch Manager on 06 October 2025
Total Fraud Amount Rs.276092/-
Recovered Amount Rs.276092/-
</t>
  </si>
  <si>
    <t>Dual Staff</t>
  </si>
  <si>
    <t>Available &amp; Updated</t>
  </si>
  <si>
    <t>Sunil Navnath Pathade</t>
  </si>
  <si>
    <t>SF0088621</t>
  </si>
  <si>
    <t>Branch Manager</t>
  </si>
  <si>
    <t>Ritesh Shekharrao Somwanshi</t>
  </si>
  <si>
    <t>Sf0089114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</si>
</sst>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2" fontId="34" fillId="0" borderId="10" xfId="2" applyNumberFormat="1" applyFont="1" applyBorder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C5" sqref="C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MRIL0470</v>
      </c>
      <c r="D5" s="63" t="str">
        <f>IF('Physical Cash at Safe'!D28="Yes", 'Physical Cash at Safe'!B4, 'Borrower Wise Details'!C5)</f>
        <v>Sillod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45933</v>
      </c>
      <c r="H5" s="107" t="s">
        <v>256</v>
      </c>
      <c r="I5" s="61">
        <v>45939</v>
      </c>
      <c r="J5" s="74" t="str">
        <f>IF('Physical Cash at Safe'!D28="Yes",'Physical Cash at Safe'!E28,IF('Borrower Wise Details'!D5&lt;&gt;"",'Borrower Wise Details'!D5,""))</f>
        <v>FN25-26-02502</v>
      </c>
      <c r="K5" s="81"/>
      <c r="L5" s="82">
        <v>276092</v>
      </c>
      <c r="M5" s="82">
        <v>276092</v>
      </c>
      <c r="N5" s="82" t="s">
        <v>252</v>
      </c>
      <c r="O5" s="130" t="s">
        <v>249</v>
      </c>
      <c r="P5" s="130" t="s">
        <v>250</v>
      </c>
      <c r="Q5" s="82" t="s">
        <v>251</v>
      </c>
      <c r="R5" s="75" t="str">
        <f>IF('Physical Cash at Safe'!$D$28="Yes", 'Physical Cash at Safe'!$A$28, IF('Borrower Wise Details'!F5&lt;&gt;"", 'Borrower Wise Details'!F5, ""))</f>
        <v>Sominath Keshav Jadhav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SF0094500</v>
      </c>
      <c r="U5" s="77" t="s">
        <v>199</v>
      </c>
      <c r="V5" s="61"/>
      <c r="W5" s="109" t="str">
        <f>IF('Physical Cash at Safe'!$D$28="Yes",
    "Safe Locker Cash Siphoned Off",
    IF('Borrower Wise Details'!$P$5&lt;&gt;"",'Borrower Wise Details'!$P$5,"")
)</f>
        <v>Safe Locker Cash Siphoned Off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261</v>
      </c>
      <c r="Z5" s="61">
        <v>45989</v>
      </c>
      <c r="AA5" s="61">
        <v>45989</v>
      </c>
      <c r="AB5" s="94" t="str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/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276092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276092</v>
      </c>
      <c r="AE5" s="126">
        <f>IF(AND(AC5="", AD5=""), "", IF(AD5="", AC5, AC5 - IF(ISNUMBER(AD5), AD5, 0)))</f>
        <v>0</v>
      </c>
      <c r="AF5" s="62" t="str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/>
      </c>
      <c r="AG5" s="61">
        <v>45990</v>
      </c>
      <c r="AH5" s="70" t="s">
        <v>263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4" sqref="C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MRIL0470</v>
      </c>
      <c r="C5" s="50" t="str">
        <f>IF('Fraud Investigation Report'!D5="", "", 'Fraud Investigation Report'!D5)</f>
        <v>Sillod</v>
      </c>
      <c r="D5" s="68" t="str">
        <f>IF(OR('Fraud Investigation Report'!R5="", 'Fraud Investigation Report'!R5=0), "", 'Fraud Investigation Report'!R5)</f>
        <v>Sominath Keshav Jadhav</v>
      </c>
      <c r="E5" s="68" t="str">
        <f>IF(OR('Fraud Investigation Report'!T5="", 'Fraud Investigation Report'!T5=0), "", 'Fraud Investigation Report'!T5)</f>
        <v>SF0094500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FN25-26-02502</v>
      </c>
      <c r="H5" s="69">
        <f>IF(OR(ISNUMBER(SEARCH("Safe Locker Cash Siphoned Off",'Fraud Investigation Report'!W5)), ISNUMBER(SEARCH("Safe Locker Cash Siphoned Off",'Fraud Investigation Report'!X5))), 'Physical Cash at Safe'!$A$30, "")</f>
        <v>276092</v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276092</v>
      </c>
      <c r="O5" s="69">
        <f>IF('Fraud Investigation Report'!AD5="", "", 'Fraud Investigation Report'!AD5)</f>
        <v>276092</v>
      </c>
      <c r="P5" s="126">
        <f>IF(AND(N5="", O5=""), "", IF(O5="", N5, N5 - IF(ISNUMBER(O5), O5, 0)))</f>
        <v>0</v>
      </c>
      <c r="Q5" s="49"/>
      <c r="R5" s="84" t="s">
        <v>262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5" activePane="bottomLeft" state="frozen"/>
      <selection pane="bottomLeft" activeCell="B28" sqref="B28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247</v>
      </c>
      <c r="B4" s="41" t="s">
        <v>248</v>
      </c>
      <c r="C4" s="41" t="s">
        <v>255</v>
      </c>
      <c r="D4" s="41" t="s">
        <v>255</v>
      </c>
      <c r="E4" s="41" t="s">
        <v>255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254</v>
      </c>
      <c r="B6" s="18">
        <v>45989</v>
      </c>
      <c r="C6" s="18">
        <v>45988</v>
      </c>
      <c r="D6" s="18">
        <v>45989</v>
      </c>
      <c r="E6" s="19">
        <v>0.33333333333333331</v>
      </c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4</v>
      </c>
      <c r="C11" s="23">
        <f>B11*A11</f>
        <v>2000</v>
      </c>
      <c r="D11" s="25">
        <v>4</v>
      </c>
      <c r="E11" s="23">
        <f t="shared" ref="E11:E17" si="0">D11*A11</f>
        <v>2000</v>
      </c>
    </row>
    <row r="12" spans="1:5" ht="14.4" x14ac:dyDescent="0.3">
      <c r="A12" s="24">
        <v>200</v>
      </c>
      <c r="B12" s="25">
        <v>3</v>
      </c>
      <c r="C12" s="23">
        <f>B12*A12</f>
        <v>600</v>
      </c>
      <c r="D12" s="25">
        <v>3</v>
      </c>
      <c r="E12" s="23">
        <f t="shared" si="0"/>
        <v>600</v>
      </c>
    </row>
    <row r="13" spans="1:5" ht="14.4" x14ac:dyDescent="0.3">
      <c r="A13" s="24">
        <v>100</v>
      </c>
      <c r="B13" s="25">
        <v>32</v>
      </c>
      <c r="C13" s="23">
        <f t="shared" ref="C13:C17" si="1">B13*A13</f>
        <v>3200</v>
      </c>
      <c r="D13" s="25">
        <v>32</v>
      </c>
      <c r="E13" s="23">
        <f t="shared" si="0"/>
        <v>3200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5860</v>
      </c>
      <c r="D19" s="30" t="s">
        <v>76</v>
      </c>
      <c r="E19" s="31">
        <f>SUM(E10:E18)</f>
        <v>5860</v>
      </c>
    </row>
    <row r="20" spans="1:5" ht="30" customHeight="1" x14ac:dyDescent="0.3">
      <c r="A20" s="145" t="s">
        <v>97</v>
      </c>
      <c r="B20" s="146"/>
      <c r="C20" s="32">
        <v>5860</v>
      </c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189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 t="s">
        <v>258</v>
      </c>
      <c r="B28" s="41" t="s">
        <v>259</v>
      </c>
      <c r="C28" s="43" t="s">
        <v>260</v>
      </c>
      <c r="D28" s="43" t="s">
        <v>244</v>
      </c>
      <c r="E28" s="79" t="s">
        <v>257</v>
      </c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7" t="s">
        <v>218</v>
      </c>
      <c r="E29" s="158"/>
    </row>
    <row r="30" spans="1:5" ht="40.049999999999997" customHeight="1" x14ac:dyDescent="0.3">
      <c r="A30" s="128">
        <v>276092</v>
      </c>
      <c r="B30" s="128">
        <v>276092</v>
      </c>
      <c r="C30" s="129">
        <f>IF(AND(A30="",B30=""),"",A30-B30)</f>
        <v>0</v>
      </c>
      <c r="D30" s="160" t="s">
        <v>191</v>
      </c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219</v>
      </c>
      <c r="B32" s="38" t="s">
        <v>264</v>
      </c>
      <c r="C32" s="37" t="s">
        <v>82</v>
      </c>
      <c r="D32" s="155" t="s">
        <v>265</v>
      </c>
      <c r="E32" s="156"/>
    </row>
    <row r="33" spans="1:5" ht="18" customHeight="1" x14ac:dyDescent="0.3">
      <c r="A33" s="37" t="s">
        <v>83</v>
      </c>
      <c r="B33" s="106">
        <v>318817</v>
      </c>
      <c r="C33" s="39" t="s">
        <v>84</v>
      </c>
      <c r="D33" s="149">
        <v>351142</v>
      </c>
      <c r="E33" s="150"/>
    </row>
    <row r="34" spans="1:5" ht="27.6" x14ac:dyDescent="0.3">
      <c r="A34" s="39" t="s">
        <v>220</v>
      </c>
      <c r="B34" s="38" t="s">
        <v>266</v>
      </c>
      <c r="C34" s="39" t="s">
        <v>221</v>
      </c>
      <c r="D34" s="151" t="s">
        <v>269</v>
      </c>
      <c r="E34" s="152"/>
    </row>
    <row r="35" spans="1:5" ht="27.6" x14ac:dyDescent="0.3">
      <c r="A35" s="39" t="s">
        <v>222</v>
      </c>
      <c r="B35" s="38" t="s">
        <v>267</v>
      </c>
      <c r="C35" s="39" t="s">
        <v>224</v>
      </c>
      <c r="D35" s="151" t="s">
        <v>270</v>
      </c>
      <c r="E35" s="152"/>
    </row>
    <row r="36" spans="1:5" ht="25.5" customHeight="1" x14ac:dyDescent="0.3">
      <c r="A36" s="39" t="s">
        <v>223</v>
      </c>
      <c r="B36" s="38" t="s">
        <v>268</v>
      </c>
      <c r="C36" s="39" t="s">
        <v>225</v>
      </c>
      <c r="D36" s="153" t="s">
        <v>260</v>
      </c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E5" sqref="E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MRIL0470</v>
      </c>
      <c r="C5" s="119" t="str">
        <f>IF('Loan Outstanding Report'!$H$5="", "", 'Loan Outstanding Report'!$H$5)</f>
        <v>Sillod</v>
      </c>
      <c r="D5" s="41"/>
      <c r="E5" s="65"/>
      <c r="F5" s="38"/>
      <c r="G5" s="49"/>
      <c r="H5" s="49"/>
      <c r="I5" s="120"/>
      <c r="J5" s="120"/>
      <c r="K5" s="120"/>
      <c r="L5" s="11"/>
      <c r="M5" s="65"/>
      <c r="N5" s="124"/>
      <c r="O5" s="124"/>
      <c r="P5" s="121"/>
      <c r="Q5" s="80"/>
      <c r="R5" s="124"/>
      <c r="S5" s="124"/>
      <c r="T5" s="124"/>
      <c r="U5" s="125" t="str">
        <f t="shared" ref="U5" si="0">IF(AND(ISBLANK(R5),ISBLANK(S5),ISBLANK(T5)),"",R5-(S5+T5))</f>
        <v/>
      </c>
      <c r="V5" s="117"/>
      <c r="W5" s="122"/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B5" sqref="B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253</v>
      </c>
      <c r="C5" s="38" t="s">
        <v>254</v>
      </c>
      <c r="D5" s="38" t="s">
        <v>255</v>
      </c>
      <c r="E5" s="38" t="s">
        <v>255</v>
      </c>
      <c r="F5" s="38" t="s">
        <v>255</v>
      </c>
      <c r="G5" s="84" t="s">
        <v>247</v>
      </c>
      <c r="H5" s="38" t="s">
        <v>248</v>
      </c>
      <c r="I5" s="84"/>
      <c r="J5" s="38"/>
      <c r="K5" s="84"/>
      <c r="L5" s="84"/>
      <c r="M5" s="38"/>
      <c r="N5" s="84"/>
      <c r="O5" s="84"/>
      <c r="P5" s="84"/>
      <c r="Q5" s="38"/>
      <c r="R5" s="38"/>
      <c r="S5" s="84"/>
      <c r="T5" s="84"/>
      <c r="U5" s="84"/>
      <c r="V5" s="84"/>
      <c r="W5" s="84"/>
      <c r="X5" s="38"/>
      <c r="Y5" s="84"/>
      <c r="Z5" s="38"/>
      <c r="AA5" s="108"/>
      <c r="AB5" s="84"/>
      <c r="AC5" s="108"/>
      <c r="AD5" s="84"/>
      <c r="AE5" s="84"/>
      <c r="AF5" s="84"/>
      <c r="AG5" s="108"/>
      <c r="AH5" s="84"/>
      <c r="AI5" s="108"/>
      <c r="AJ5" s="84"/>
      <c r="AK5" s="84"/>
      <c r="AL5" s="108"/>
      <c r="AM5" s="84"/>
      <c r="AN5" s="112"/>
      <c r="AO5" s="112"/>
      <c r="AP5" s="112"/>
      <c r="AQ5" s="112"/>
      <c r="AR5" s="112"/>
      <c r="AS5" s="112"/>
      <c r="AT5" s="112"/>
      <c r="AU5" s="112"/>
      <c r="AV5" s="84"/>
      <c r="AW5" s="84"/>
      <c r="AX5" s="84"/>
      <c r="AY5" s="108"/>
      <c r="AZ5" s="84"/>
      <c r="BA5" s="84"/>
      <c r="BB5" s="84"/>
      <c r="BC5" s="84"/>
      <c r="BD5" s="108"/>
      <c r="BE5" s="84"/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Pramod Joshi</cp:lastModifiedBy>
  <cp:lastPrinted>2025-05-06T06:37:39Z</cp:lastPrinted>
  <dcterms:created xsi:type="dcterms:W3CDTF">2023-04-07T11:05:50Z</dcterms:created>
  <dcterms:modified xsi:type="dcterms:W3CDTF">2025-11-29T03:57:32Z</dcterms:modified>
</cp:coreProperties>
</file>