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9" documentId="13_ncr:1_{B9CB1EAD-5610-4218-BBFF-0948B8ABE1FA}" xr6:coauthVersionLast="47" xr6:coauthVersionMax="47" xr10:uidLastSave="{4D1D996C-FCE8-4371-92B9-BB83D60B7FD6}"/>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externalReferences>
    <externalReference r:id="rId7"/>
  </externalReference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3" l="1"/>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<sst xmlns="http://schemas.openxmlformats.org/spreadsheetml/2006/main" count="306" uniqueCount="271">
  <si>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</si>
  <si>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</si>
  <si>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</si>
  <si>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</si>
  <si>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</si>
  <si>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</si>
  <si>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</si>
  <si>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</si>
  <si>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</si>
  <si>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</si>
  <si>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</si>
  <si>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</si>
  <si>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</si>
  <si>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</si>
  <si>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</si>
  <si>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</si>
  <si>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</si>
  <si>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</si>
  <si>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</si>
  <si>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</si>
  <si>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</si>
  <si>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</si>
  <si>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</si>
  <si>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</si>
  <si>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</si>
  <si>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</si>
  <si>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</si>
  <si>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</si>
  <si>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</si>
  <si>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</si>
  <si>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</si>
  <si>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</si>
  <si>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</si>
  <si>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</si>
  <si>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</si>
  <si>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</si>
  <si>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</si>
  <si>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</si>
  <si>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</si>
  <si>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</si>
  <si>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</si>
  <si>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</si>
  <si>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</si>
  <si>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</si>
  <si>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</si>
  <si>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</si>
  <si>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</si>
  <si>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</si>
  <si>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</si>
  <si>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</si>
  <si>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</si>
  <si>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</si>
  <si>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</si>
  <si>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</si>
  <si>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</si>
  <si>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</si>
  <si>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</si>
  <si>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</si>
  <si>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</si>
  <si>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</si>
  <si>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</si>
  <si>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</si>
  <si>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</si>
  <si>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</si>
  <si>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</si>
  <si>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</si>
  <si>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</si>
  <si>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</si>
  <si>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</si>
  <si>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</si>
  <si>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</si>
  <si>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</si>
  <si>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</si>
  <si>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</si>
  <si>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</si>
  <si>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</si>
  <si>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</si>
  <si>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</si>
  <si>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</si>
  <si>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</si>
  <si>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</si>
  <si>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</si>
  <si>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</si>
  <si>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</si>
  <si>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</si>
  <si>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</si>
  <si>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</si>
  <si>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</si>
  <si>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</si>
  <si>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</si>
  <si>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</si>
  <si>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</si>
  <si>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</si>
  <si>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</si>
  <si>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</si>
  <si>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</si>
  <si>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</si>
  <si>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</si>
  <si>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</si>
  <si>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</si>
  <si>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</si>
  <si>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</si>
  <si>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</si>
  <si>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</si>
  <si>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</si>
  <si>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</si>
  <si>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</si>
  <si>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</si>
  <si>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</si>
  <si>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</si>
  <si>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</si>
  <si>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</si>
  <si>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</si>
  <si>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</si>
  <si>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</si>
  <si>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</si>
  <si>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</si>
  <si>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</si>
  <si>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</si>
  <si>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</si>
  <si>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</si>
  <si>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</si>
  <si>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</si>
  <si>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</si>
  <si>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</si>
  <si>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</si>
  <si>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</si>
  <si>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</si>
  <si>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</si>
  <si>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</si>
  <si>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</si>
  <si>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</si>
  <si>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</si>
  <si>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</si>
  <si>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</si>
  <si>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</si>
  <si>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</si>
  <si>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</si>
  <si>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</si>
  <si>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</si>
  <si>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</si>
  <si>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</si>
  <si>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</si>
  <si>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</si>
  <si>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</si>
  <si>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</si>
  <si>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</si>
  <si>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</si>
  <si>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</si>
  <si>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</si>
  <si>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</si>
  <si>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</si>
  <si>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</si>
  <si>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</si>
  <si>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</si>
  <si>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</si>
  <si>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</si>
  <si>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</si>
  <si>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</si>
  <si>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</si>
  <si>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</si>
  <si>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</si>
  <si>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</si>
  <si>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</si>
  <si>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</si>
  <si>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</si>
  <si>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</si>
  <si>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</si>
  <si>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</si>
  <si>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</si>
  <si>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</si>
  <si>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</si>
  <si>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</si>
  <si>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</si>
  <si>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</si>
  <si>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</si>
  <si>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</si>
  <si>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</si>
  <si>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</si>
  <si>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</si>
  <si>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</si>
  <si>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</si>
  <si>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</si>
  <si>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</si>
  <si>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</si>
  <si>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</si>
  <si>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</si>
  <si>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</si>
  <si>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</si>
  <si>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</si>
  <si>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</si>
  <si>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</si>
  <si>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</si>
  <si>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</si>
  <si>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</si>
  <si>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</si>
  <si>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</si>
  <si>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</si>
  <si>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</si>
  <si>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</si>
  <si>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</si>
  <si>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</si>
  <si>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</si>
  <si>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</si>
  <si>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</si>
  <si>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</si>
  <si>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</si>
  <si>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</si>
  <si>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</si>
  <si>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</si>
  <si>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</si>
  <si>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</si>
  <si>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</si>
  <si>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</si>
  <si>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</si>
  <si>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</si>
  <si>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</si>
  <si>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</si>
  <si>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</si>
  <si>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</si>
  <si>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</si>
  <si>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</si>
  <si>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</si>
  <si>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</si>
  <si>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</si>
  <si>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</si>
  <si>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</si>
  <si>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</si>
  <si>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</si>
  <si>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</si>
  <si>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</si>
  <si>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</si>
  <si>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</si>
  <si>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</si>
  <si>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</si>
  <si>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</si>
  <si>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</si>
  <si>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</si>
  <si>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</si>
  <si>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</si>
  <si>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</si>
  <si>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</si>
  <si>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</si>
  <si>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</si>
  <si>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</si>
  <si>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</si>
  <si>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</si>
  <si>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</si>
  <si>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RJ3503</t>
  </si>
  <si>
    <t>Alwar</t>
  </si>
  <si>
    <t>Behror</t>
  </si>
  <si>
    <t>Jaipur</t>
  </si>
  <si>
    <t>As per the conversation with the Branch Manager (BM), &amp; Branch Quality Manager it was clarified that the amount of Rs 34,385 was received late night, and this amount is in our personal account hence it could not be deposited in the locker.</t>
  </si>
  <si>
    <t>Shalendra Chouhan</t>
  </si>
  <si>
    <t>SF0075426</t>
  </si>
  <si>
    <t>Branch Manager</t>
  </si>
  <si>
    <t>Dual Staff</t>
  </si>
  <si>
    <t>Available &amp; Updated</t>
  </si>
  <si>
    <t>G1</t>
  </si>
  <si>
    <t>G2</t>
  </si>
  <si>
    <t>Priyesh Kumar</t>
  </si>
  <si>
    <t>SF0078377</t>
  </si>
  <si>
    <t>Branch Quality Manager</t>
  </si>
  <si>
    <t>FN25-26-02563</t>
  </si>
  <si>
    <t>Complaint Lodged</t>
  </si>
  <si>
    <t>IA</t>
  </si>
  <si>
    <t>Shyam Veer Singh/SF0072371</t>
  </si>
  <si>
    <t>Utkrash Agrawal/SF0072486</t>
  </si>
  <si>
    <t>Suresh Kumar Yadav/SF0080719</t>
  </si>
  <si>
    <t>on verification of the safe locker, a total of ₹37,170 was found. According to records, the expected balance was ₹71,555. This represents a shortage of ₹34,385, which was not discovered upon opening the locker.
According to the key register, the designated keyholders responsible for the locker are:
Branch Manager  Shailendra Chauhan
(Employee ID: SF0075426)
Branch Quality Manager Priyesh Kumar (Employee ID: SF0078377)
In light of this shortage, responsibility has been divided equally between the two keyholders. Accordingly, the shortage of ₹34,385 has been divided at the rate of ₹17,192.5 per person, as both officers are jointly responsible for the cash management of the locker.</t>
  </si>
  <si>
    <t>During the verification of the safe locker at the Alwar Branch, a total of ₹37,170 was found. As per the official records, the expected balance was ₹71,555, resulting in a shortage of ₹34,385. This discrepancy was not identified at the time of opening the locker.
According to the key register, the designated keyholders responsible for the locker are:
Branch Manager: Mr. Shailendra Chauhan (Employee ID: SF0075426)
Branch Quality Manager: Mr. Priyesh Kumar (Employee ID: SF0078377)
In light of this shortage, responsibility has been equally assigned to both keyholders. Accordingly, the deficit amount of ₹34,385 has been apportioned at ₹17,192 per person, as both officers share joint responsibility for the locker’s cash management.
Additionally, on 15th October 2025, the IA Team conducted a physical cash verification at the Alwar Branch and confirmed the shortage. Based on this finding, a formal complaint was lodged against both the Branch Manager and the Branch Quality Manager. Please note that the date of cash verification mentioned in the Physical Cash Certificate is 15th October 2025, which precedes the date of complaint 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</si>
</sst>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pandanasphoortyfinance-my.sharepoint.com/personal/arunkumar_sharma_spandanasphoorty_com/Documents/Desktop/Alwar/SSFL%20Risk%20Based%20Internal%20Audit%20Report%20Template%20-%20Ver%202.1.xlsx" TargetMode="External"/><Relationship Id="rId1" Type="http://schemas.openxmlformats.org/officeDocument/2006/relationships/externalLinkPath" Target="/personal/arunkumar_sharma_spandanasphoorty_com/Documents/Desktop/Alwar/SSFL%20Risk%20Based%20Internal%20Audit%20Report%20Template%20-%20Ver%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Dropdowns"/>
      <sheetName val="Audit Report Hand Book"/>
      <sheetName val="Branch Audit Summary"/>
      <sheetName val="Parameter Summary"/>
      <sheetName val="Annex 1 Physical Cash - 1"/>
      <sheetName val="Annex 2 CA Physical Cash"/>
      <sheetName val="Annex 3 Cash Management"/>
      <sheetName val="Annex 4 Center Meetings"/>
      <sheetName val="Annex 5 CGT-GRT-HS"/>
      <sheetName val="Annex 6 Loan Card"/>
      <sheetName val="Annex 7 Field Verification"/>
      <sheetName val="Annex 8 Registers &amp;Branch Main"/>
      <sheetName val="Annex 9 Key Register"/>
      <sheetName val="Annex 10 Borrower Complaint Reg"/>
      <sheetName val="Annex 11 Branch Visit Register"/>
      <sheetName val="Annex 12 Loan Documentation"/>
      <sheetName val="Annex 13 Branch Staff"/>
      <sheetName val="Annex 14 Statutory &amp; Complaince"/>
      <sheetName val="Annex 15 Insurance"/>
      <sheetName val="Annex 16 FRT-ND-External Events"/>
      <sheetName val="Annex 17 CSS"/>
      <sheetName val="Annex 18 NS-QM-CE-PAR"/>
      <sheetName val="Annex 19 Awareness"/>
      <sheetName val="Annex 20 Physical Cash - 2"/>
      <sheetName val="Annex 21 Quick Mortality"/>
      <sheetName val="Annex 22 Compliance"/>
      <sheetName val="Annex 23 Cash Position Report"/>
      <sheetName val="Loan Outstanding Report Detaile"/>
      <sheetName val="Collection Report Annex"/>
    </sheetNames>
    <sheetDataSet>
      <sheetData sheetId="0" refreshError="1"/>
      <sheetData sheetId="1" refreshError="1"/>
      <sheetData sheetId="2" refreshError="1"/>
      <sheetData sheetId="3">
        <row r="4">
          <cell r="F4" t="str">
            <v>Rajasthan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C5" sqref="AC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RJ3503</v>
      </c>
      <c r="D5" s="63" t="str">
        <f>IF('Physical Cash at Safe'!D28="Yes", 'Physical Cash at Safe'!B4, 'Borrower Wise Details'!C5)</f>
        <v>Alwar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45945</v>
      </c>
      <c r="H5" s="107" t="s">
        <v>265</v>
      </c>
      <c r="I5" s="61">
        <v>45945</v>
      </c>
      <c r="J5" s="74" t="str">
        <f>IF('Physical Cash at Safe'!D28="Yes",'Physical Cash at Safe'!E28,IF('Borrower Wise Details'!D5&lt;&gt;"",'Borrower Wise Details'!D5,""))</f>
        <v>FN25-26-02563</v>
      </c>
      <c r="K5" s="81">
        <v>0</v>
      </c>
      <c r="L5" s="82">
        <v>17192</v>
      </c>
      <c r="M5" s="82">
        <v>17192</v>
      </c>
      <c r="N5" s="82"/>
      <c r="O5" s="82" t="s">
        <v>266</v>
      </c>
      <c r="P5" s="82" t="s">
        <v>267</v>
      </c>
      <c r="Q5" s="82" t="s">
        <v>268</v>
      </c>
      <c r="R5" s="75" t="str">
        <f>IF('Physical Cash at Safe'!$D$28="Yes", 'Physical Cash at Safe'!$A$28, IF('Borrower Wise Details'!F5&lt;&gt;"", 'Borrower Wise Details'!F5, ""))</f>
        <v>Shalendra Chouhan</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SF0075426</v>
      </c>
      <c r="U5" s="77" t="s">
        <v>199</v>
      </c>
      <c r="V5" s="61"/>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247</v>
      </c>
      <c r="Z5" s="61">
        <v>45945</v>
      </c>
      <c r="AA5" s="61">
        <v>45946</v>
      </c>
      <c r="AB5" s="94" t="str" cm="1">
        <f t="array" ref="AB5">IF(COUNTA('Loan Outstanding Report'!$BI$5:$BI$6000)=0,"",SUMPRODUCT(--(FREQUENCY(IF('Loan Outstanding Report'!$BI$5:$BI$6000&lt;&gt;"",MATCH('Loan Outstanding Report'!$S$5:$S$6000,'Loan Outstanding Report'!$S$5:$S$6000,0)),ROW('Loan Outstanding Report'!$S$5:$S$6000)-ROW('Loan Outstanding Report'!S5)+1)&gt;0)))</f>
        <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17192</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17192</v>
      </c>
      <c r="AE5" s="126">
        <f>IF(AND(AC5="", AD5=""), "", IF(AD5="", AC5, AC5 - IF(ISNUMBER(AD5), AD5, 0)))</f>
        <v>0</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45947</v>
      </c>
      <c r="AH5" s="70" t="s">
        <v>270</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RJ3503</v>
      </c>
      <c r="C5" s="50" t="str">
        <f>IF('Fraud Investigation Report'!D5="", "", 'Fraud Investigation Report'!D5)</f>
        <v>Alwar</v>
      </c>
      <c r="D5" s="68" t="str">
        <f>IF(OR('Fraud Investigation Report'!R5="", 'Fraud Investigation Report'!R5=0), "", 'Fraud Investigation Report'!R5)</f>
        <v>Shalendra Chouhan</v>
      </c>
      <c r="E5" s="68" t="str">
        <f>IF(OR('Fraud Investigation Report'!T5="", 'Fraud Investigation Report'!T5=0), "", 'Fraud Investigation Report'!T5)</f>
        <v>SF0075426</v>
      </c>
      <c r="F5" s="68" t="str">
        <f>IF(OR('Fraud Investigation Report'!S5="", 'Fraud Investigation Report'!S5=0), "", 'Fraud Investigation Report'!S5)</f>
        <v>Branch Manager</v>
      </c>
      <c r="G5" s="50" t="str">
        <f>IF('Fraud Investigation Report'!J5="", "", 'Fraud Investigation Report'!J5)</f>
        <v>FN25-26-02563</v>
      </c>
      <c r="H5" s="69">
        <f>IF(OR(ISNUMBER(SEARCH("Safe Locker Cash Siphoned Off",'Fraud Investigation Report'!W5)), ISNUMBER(SEARCH("Safe Locker Cash Siphoned Off",'Fraud Investigation Report'!X5))), 'Physical Cash at Safe'!$A$30, "")</f>
        <v>17192</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17192</v>
      </c>
      <c r="O5" s="69">
        <f>IF('Fraud Investigation Report'!AD5="", "", 'Fraud Investigation Report'!AD5)</f>
        <v>17192</v>
      </c>
      <c r="P5" s="126">
        <f>IF(AND(N5="", O5=""), "", IF(O5="", N5, N5 - IF(ISNUMBER(O5), O5, 0)))</f>
        <v>0</v>
      </c>
      <c r="Q5" s="49"/>
      <c r="R5" s="84" t="s">
        <v>264</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3" activePane="bottomLeft" state="frozen"/>
      <selection pane="bottomLeft" activeCell="D30" sqref="D30:E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248</v>
      </c>
      <c r="B4" s="41" t="s">
        <v>249</v>
      </c>
      <c r="C4" s="41" t="s">
        <v>250</v>
      </c>
      <c r="D4" s="41" t="s">
        <v>249</v>
      </c>
      <c r="E4" s="41" t="s">
        <v>251</v>
      </c>
    </row>
    <row r="5" spans="1:5" ht="35.25" customHeight="1" x14ac:dyDescent="0.3">
      <c r="A5" s="17" t="s">
        <v>5</v>
      </c>
      <c r="B5" s="17" t="s">
        <v>99</v>
      </c>
      <c r="C5" s="17" t="s">
        <v>216</v>
      </c>
      <c r="D5" s="17" t="s">
        <v>100</v>
      </c>
      <c r="E5" s="17" t="s">
        <v>69</v>
      </c>
    </row>
    <row r="6" spans="1:5" ht="25.5" customHeight="1" x14ac:dyDescent="0.3">
      <c r="A6" s="42" t="str">
        <f>IF(D6="","",'[1]Branch Audit Summary'!F4)</f>
        <v>Rajasthan</v>
      </c>
      <c r="B6" s="18">
        <v>45945</v>
      </c>
      <c r="C6" s="18">
        <v>45944</v>
      </c>
      <c r="D6" s="18">
        <v>45945</v>
      </c>
      <c r="E6" s="19">
        <v>0.27083333333333331</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v>102</v>
      </c>
      <c r="C11" s="23">
        <f>B11*A11</f>
        <v>51000</v>
      </c>
      <c r="D11" s="25">
        <v>72</v>
      </c>
      <c r="E11" s="23">
        <f t="shared" ref="E11:E17" si="0">D11*A11</f>
        <v>36000</v>
      </c>
    </row>
    <row r="12" spans="1:5" ht="14.4" x14ac:dyDescent="0.3">
      <c r="A12" s="24">
        <v>200</v>
      </c>
      <c r="B12" s="25">
        <v>55</v>
      </c>
      <c r="C12" s="23">
        <f>B12*A12</f>
        <v>11000</v>
      </c>
      <c r="D12" s="25">
        <v>0</v>
      </c>
      <c r="E12" s="23">
        <f t="shared" si="0"/>
        <v>0</v>
      </c>
    </row>
    <row r="13" spans="1:5" ht="14.4" x14ac:dyDescent="0.3">
      <c r="A13" s="24">
        <v>100</v>
      </c>
      <c r="B13" s="25">
        <v>83</v>
      </c>
      <c r="C13" s="23">
        <f t="shared" ref="C13:C17" si="1">B13*A13</f>
        <v>8300</v>
      </c>
      <c r="D13" s="25">
        <v>11</v>
      </c>
      <c r="E13" s="23">
        <f t="shared" si="0"/>
        <v>1100</v>
      </c>
    </row>
    <row r="14" spans="1:5" ht="14.4" x14ac:dyDescent="0.3">
      <c r="A14" s="24">
        <v>50</v>
      </c>
      <c r="B14" s="25">
        <v>14</v>
      </c>
      <c r="C14" s="23">
        <f t="shared" si="1"/>
        <v>700</v>
      </c>
      <c r="D14" s="25">
        <v>1</v>
      </c>
      <c r="E14" s="23">
        <f t="shared" si="0"/>
        <v>50</v>
      </c>
    </row>
    <row r="15" spans="1:5" ht="14.4" x14ac:dyDescent="0.3">
      <c r="A15" s="24">
        <v>20</v>
      </c>
      <c r="B15" s="25">
        <v>17</v>
      </c>
      <c r="C15" s="23">
        <f t="shared" si="1"/>
        <v>340</v>
      </c>
      <c r="D15" s="25">
        <v>1</v>
      </c>
      <c r="E15" s="23">
        <f t="shared" si="0"/>
        <v>20</v>
      </c>
    </row>
    <row r="16" spans="1:5" ht="14.4" x14ac:dyDescent="0.3">
      <c r="A16" s="24">
        <v>10</v>
      </c>
      <c r="B16" s="25">
        <v>21</v>
      </c>
      <c r="C16" s="23">
        <f t="shared" si="1"/>
        <v>210</v>
      </c>
      <c r="D16" s="25">
        <v>0</v>
      </c>
      <c r="E16" s="23">
        <f t="shared" si="0"/>
        <v>0</v>
      </c>
    </row>
    <row r="17" spans="1:5" ht="14.4" x14ac:dyDescent="0.3">
      <c r="A17" s="24">
        <v>5</v>
      </c>
      <c r="B17" s="25">
        <v>1</v>
      </c>
      <c r="C17" s="23">
        <f t="shared" si="1"/>
        <v>5</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71555</v>
      </c>
      <c r="D19" s="30" t="s">
        <v>76</v>
      </c>
      <c r="E19" s="31">
        <f>SUM(E10:E18)</f>
        <v>37170</v>
      </c>
    </row>
    <row r="20" spans="1:5" ht="30" customHeight="1" x14ac:dyDescent="0.3">
      <c r="A20" s="160" t="s">
        <v>97</v>
      </c>
      <c r="B20" s="161"/>
      <c r="C20" s="32">
        <v>71555</v>
      </c>
      <c r="D20" s="33" t="s">
        <v>91</v>
      </c>
      <c r="E20" s="34">
        <v>0</v>
      </c>
    </row>
    <row r="21" spans="1:5" ht="30" customHeight="1" x14ac:dyDescent="0.3">
      <c r="A21" s="162" t="s">
        <v>88</v>
      </c>
      <c r="B21" s="163"/>
      <c r="C21" s="34">
        <v>0</v>
      </c>
      <c r="D21" s="33" t="s">
        <v>89</v>
      </c>
      <c r="E21" s="34"/>
    </row>
    <row r="22" spans="1:5" ht="30" customHeight="1" x14ac:dyDescent="0.3">
      <c r="A22" s="162" t="s">
        <v>77</v>
      </c>
      <c r="B22" s="163"/>
      <c r="C22" s="34">
        <v>0</v>
      </c>
      <c r="D22" s="35" t="s">
        <v>78</v>
      </c>
      <c r="E22" s="34"/>
    </row>
    <row r="23" spans="1:5" ht="30" customHeight="1" x14ac:dyDescent="0.3">
      <c r="A23" s="162" t="s">
        <v>79</v>
      </c>
      <c r="B23" s="163"/>
      <c r="C23" s="52">
        <f>(C19+C21)-(E20+E21)-E19</f>
        <v>34385</v>
      </c>
      <c r="D23" s="53" t="s">
        <v>215</v>
      </c>
      <c r="E23" s="34"/>
    </row>
    <row r="24" spans="1:5" ht="82.5" customHeight="1" x14ac:dyDescent="0.3">
      <c r="A24" s="33" t="s">
        <v>80</v>
      </c>
      <c r="B24" s="147" t="s">
        <v>269</v>
      </c>
      <c r="C24" s="147"/>
      <c r="D24" s="147"/>
      <c r="E24" s="147"/>
    </row>
    <row r="25" spans="1:5" ht="57.75" customHeight="1" x14ac:dyDescent="0.3">
      <c r="A25" s="36" t="s">
        <v>81</v>
      </c>
      <c r="B25" s="136" t="s">
        <v>252</v>
      </c>
      <c r="C25" s="136"/>
      <c r="D25" s="136"/>
      <c r="E25" s="136"/>
    </row>
    <row r="26" spans="1:5" ht="20.100000000000001" customHeight="1" x14ac:dyDescent="0.3">
      <c r="A26" s="141" t="s">
        <v>189</v>
      </c>
      <c r="B26" s="141"/>
      <c r="C26" s="141"/>
      <c r="D26" s="141"/>
      <c r="E26" s="141"/>
    </row>
    <row r="27" spans="1:5" ht="27.75" customHeight="1" x14ac:dyDescent="0.3">
      <c r="A27" s="72" t="s">
        <v>142</v>
      </c>
      <c r="B27" s="72" t="s">
        <v>143</v>
      </c>
      <c r="C27" s="72" t="s">
        <v>144</v>
      </c>
      <c r="D27" s="72" t="s">
        <v>185</v>
      </c>
      <c r="E27" s="72" t="s">
        <v>186</v>
      </c>
    </row>
    <row r="28" spans="1:5" ht="30" customHeight="1" x14ac:dyDescent="0.3">
      <c r="A28" s="41" t="s">
        <v>253</v>
      </c>
      <c r="B28" s="41" t="s">
        <v>254</v>
      </c>
      <c r="C28" s="43" t="s">
        <v>255</v>
      </c>
      <c r="D28" s="43" t="s">
        <v>244</v>
      </c>
      <c r="E28" s="79" t="s">
        <v>263</v>
      </c>
    </row>
    <row r="29" spans="1:5" ht="30" customHeight="1" x14ac:dyDescent="0.3">
      <c r="A29" s="72" t="s">
        <v>188</v>
      </c>
      <c r="B29" s="73" t="s">
        <v>187</v>
      </c>
      <c r="C29" s="72" t="s">
        <v>217</v>
      </c>
      <c r="D29" s="139" t="s">
        <v>218</v>
      </c>
      <c r="E29" s="140"/>
    </row>
    <row r="30" spans="1:5" ht="40.049999999999997" customHeight="1" x14ac:dyDescent="0.3">
      <c r="A30" s="128">
        <v>17192</v>
      </c>
      <c r="B30" s="128">
        <v>17192</v>
      </c>
      <c r="C30" s="129">
        <f>IF(AND(A30="",B30=""),"",A30-B30)</f>
        <v>0</v>
      </c>
      <c r="D30" s="142" t="s">
        <v>191</v>
      </c>
      <c r="E30" s="143"/>
    </row>
    <row r="31" spans="1:5" ht="15" customHeight="1" x14ac:dyDescent="0.3">
      <c r="A31" s="144"/>
      <c r="B31" s="145"/>
      <c r="C31" s="145"/>
      <c r="D31" s="145"/>
      <c r="E31" s="146"/>
    </row>
    <row r="32" spans="1:5" ht="24.75" customHeight="1" x14ac:dyDescent="0.3">
      <c r="A32" s="37" t="s">
        <v>219</v>
      </c>
      <c r="B32" s="38" t="s">
        <v>256</v>
      </c>
      <c r="C32" s="37" t="s">
        <v>82</v>
      </c>
      <c r="D32" s="137" t="s">
        <v>257</v>
      </c>
      <c r="E32" s="138"/>
    </row>
    <row r="33" spans="1:5" ht="18" customHeight="1" x14ac:dyDescent="0.3">
      <c r="A33" s="37" t="s">
        <v>83</v>
      </c>
      <c r="B33" s="106" t="s">
        <v>258</v>
      </c>
      <c r="C33" s="39" t="s">
        <v>84</v>
      </c>
      <c r="D33" s="131" t="s">
        <v>259</v>
      </c>
      <c r="E33" s="132"/>
    </row>
    <row r="34" spans="1:5" ht="27.6" x14ac:dyDescent="0.3">
      <c r="A34" s="39" t="s">
        <v>220</v>
      </c>
      <c r="B34" s="38" t="s">
        <v>253</v>
      </c>
      <c r="C34" s="39" t="s">
        <v>221</v>
      </c>
      <c r="D34" s="133" t="s">
        <v>260</v>
      </c>
      <c r="E34" s="134"/>
    </row>
    <row r="35" spans="1:5" ht="27.6" x14ac:dyDescent="0.3">
      <c r="A35" s="39" t="s">
        <v>222</v>
      </c>
      <c r="B35" s="38" t="s">
        <v>254</v>
      </c>
      <c r="C35" s="39" t="s">
        <v>224</v>
      </c>
      <c r="D35" s="133" t="s">
        <v>261</v>
      </c>
      <c r="E35" s="134"/>
    </row>
    <row r="36" spans="1:5" ht="25.5" customHeight="1" x14ac:dyDescent="0.3">
      <c r="A36" s="39" t="s">
        <v>223</v>
      </c>
      <c r="B36" s="38" t="s">
        <v>255</v>
      </c>
      <c r="C36" s="39" t="s">
        <v>225</v>
      </c>
      <c r="D36" s="135" t="s">
        <v>262</v>
      </c>
      <c r="E36" s="135"/>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3" zoomScale="90" zoomScaleNormal="90" workbookViewId="0">
      <selection activeCell="V5" sqref="V5:W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
      </c>
      <c r="C5" s="119" t="str">
        <f>IF('Loan Outstanding Report'!$H$5="", "", 'Loan Outstanding Report'!$H$5)</f>
        <v/>
      </c>
      <c r="D5" s="41"/>
      <c r="E5" s="65"/>
      <c r="F5" s="38"/>
      <c r="G5" s="49"/>
      <c r="H5" s="49"/>
      <c r="I5" s="120"/>
      <c r="J5" s="120"/>
      <c r="K5" s="120"/>
      <c r="L5" s="11"/>
      <c r="M5" s="65"/>
      <c r="N5" s="124"/>
      <c r="O5" s="124"/>
      <c r="P5" s="121"/>
      <c r="Q5" s="80"/>
      <c r="R5" s="124"/>
      <c r="S5" s="124"/>
      <c r="T5" s="124"/>
      <c r="U5" s="125" t="str">
        <f t="shared" ref="U5" si="0">IF(AND(ISBLANK(R5),ISBLANK(S5),ISBLANK(T5)),"",R5-(S5+T5))</f>
        <v/>
      </c>
      <c r="V5" s="117"/>
      <c r="W5" s="122"/>
    </row>
    <row r="6" spans="1:23" ht="25.05"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K1" zoomScale="80" zoomScaleNormal="80" workbookViewId="0">
      <selection activeCell="BL5" sqref="BL5:BR101"/>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c r="B5" s="38"/>
      <c r="C5" s="38"/>
      <c r="D5" s="38"/>
      <c r="E5" s="38"/>
      <c r="F5" s="38"/>
      <c r="G5" s="84"/>
      <c r="H5" s="38"/>
      <c r="I5" s="84"/>
      <c r="J5" s="38"/>
      <c r="K5" s="84"/>
      <c r="L5" s="84"/>
      <c r="M5" s="38"/>
      <c r="N5" s="84"/>
      <c r="O5" s="84"/>
      <c r="P5" s="84"/>
      <c r="Q5" s="38"/>
      <c r="R5" s="38"/>
      <c r="S5" s="84"/>
      <c r="T5" s="84"/>
      <c r="U5" s="84"/>
      <c r="V5" s="84"/>
      <c r="W5" s="84"/>
      <c r="X5" s="38"/>
      <c r="Y5" s="84"/>
      <c r="Z5" s="38"/>
      <c r="AA5" s="108"/>
      <c r="AB5" s="84"/>
      <c r="AC5" s="108"/>
      <c r="AD5" s="84"/>
      <c r="AE5" s="84"/>
      <c r="AF5" s="84"/>
      <c r="AG5" s="108"/>
      <c r="AH5" s="84"/>
      <c r="AI5" s="108"/>
      <c r="AJ5" s="84"/>
      <c r="AK5" s="84"/>
      <c r="AL5" s="108"/>
      <c r="AM5" s="84"/>
      <c r="AN5" s="112"/>
      <c r="AO5" s="112"/>
      <c r="AP5" s="112"/>
      <c r="AQ5" s="112"/>
      <c r="AR5" s="112"/>
      <c r="AS5" s="112"/>
      <c r="AT5" s="112"/>
      <c r="AU5" s="112"/>
      <c r="AV5" s="84"/>
      <c r="AW5" s="84"/>
      <c r="AX5" s="84"/>
      <c r="AY5" s="108"/>
      <c r="AZ5" s="84"/>
      <c r="BA5" s="84"/>
      <c r="BB5" s="84"/>
      <c r="BC5" s="84"/>
      <c r="BD5" s="108"/>
      <c r="BE5" s="84"/>
      <c r="BF5" s="38"/>
      <c r="BG5" s="84"/>
      <c r="BH5" s="114"/>
      <c r="BI5" s="38"/>
      <c r="BJ5" s="85"/>
      <c r="BK5" s="84"/>
      <c r="BL5" s="38"/>
      <c r="BM5" s="115"/>
      <c r="BN5" s="116"/>
      <c r="BO5" s="84"/>
      <c r="BP5" s="84"/>
      <c r="BQ5" s="117"/>
      <c r="BR5" s="118"/>
    </row>
    <row r="6" spans="1:70" s="113" customFormat="1" ht="15" customHeight="1" x14ac:dyDescent="0.3">
      <c r="A6" s="84"/>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customHeight="1" x14ac:dyDescent="0.3">
      <c r="A7" s="84"/>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customHeight="1" x14ac:dyDescent="0.3">
      <c r="A8" s="84"/>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2025-10-17T04:25:07Z</dcterms:modified>
</cp:coreProperties>
</file>