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5" documentId="13_ncr:1_{28E388DC-9535-4970-B77A-613ACC85E284}" xr6:coauthVersionLast="47" xr6:coauthVersionMax="47" xr10:uidLastSave="{5A27A4C3-32E3-4529-8997-6C6E6D505846}"/>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<sst xmlns="http://schemas.openxmlformats.org/spreadsheetml/2006/main" count="307" uniqueCount="271">
  <si>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</si>
  <si>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</si>
  <si>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</si>
  <si>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</si>
  <si>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</si>
  <si>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</si>
  <si>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</si>
  <si>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</si>
  <si>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</si>
  <si>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</si>
  <si>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</si>
  <si>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</si>
  <si>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</si>
  <si>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</si>
  <si>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</si>
  <si>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</si>
  <si>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</si>
  <si>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</si>
  <si>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</si>
  <si>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</si>
  <si>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</si>
  <si>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</si>
  <si>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</si>
  <si>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</si>
  <si>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</si>
  <si>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</si>
  <si>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</si>
  <si>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</si>
  <si>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</si>
  <si>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</si>
  <si>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</si>
  <si>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</si>
  <si>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</si>
  <si>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</si>
  <si>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</si>
  <si>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</si>
  <si>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</si>
  <si>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</si>
  <si>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</si>
  <si>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</si>
  <si>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</si>
  <si>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</si>
  <si>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</si>
  <si>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</si>
  <si>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</si>
  <si>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</si>
  <si>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</si>
  <si>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</si>
  <si>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</si>
  <si>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</si>
  <si>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</si>
  <si>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</si>
  <si>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</si>
  <si>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</si>
  <si>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</si>
  <si>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</si>
  <si>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</si>
  <si>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</si>
  <si>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</si>
  <si>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</si>
  <si>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</si>
  <si>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</si>
  <si>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</si>
  <si>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</si>
  <si>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</si>
  <si>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</si>
  <si>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</si>
  <si>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</si>
  <si>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</si>
  <si>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</si>
  <si>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</si>
  <si>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</si>
  <si>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</si>
  <si>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</si>
  <si>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</si>
  <si>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</si>
  <si>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</si>
  <si>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</si>
  <si>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</si>
  <si>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</si>
  <si>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</si>
  <si>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</si>
  <si>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</si>
  <si>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</si>
  <si>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</si>
  <si>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</si>
  <si>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</si>
  <si>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</si>
  <si>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</si>
  <si>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</si>
  <si>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</si>
  <si>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</si>
  <si>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</si>
  <si>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</si>
  <si>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</si>
  <si>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</si>
  <si>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</si>
  <si>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</si>
  <si>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</si>
  <si>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</si>
  <si>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</si>
  <si>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</si>
  <si>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</si>
  <si>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</si>
  <si>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</si>
  <si>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</si>
  <si>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</si>
  <si>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</si>
  <si>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</si>
  <si>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</si>
  <si>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</si>
  <si>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</si>
  <si>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</si>
  <si>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</si>
  <si>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</si>
  <si>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</si>
  <si>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</si>
  <si>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</si>
  <si>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</si>
  <si>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</si>
  <si>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</si>
  <si>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</si>
  <si>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</si>
  <si>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</si>
  <si>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</si>
  <si>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</si>
  <si>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</si>
  <si>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</si>
  <si>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</si>
  <si>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</si>
  <si>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</si>
  <si>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</si>
  <si>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</si>
  <si>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</si>
  <si>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</si>
  <si>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</si>
  <si>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</si>
  <si>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</si>
  <si>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</si>
  <si>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</si>
  <si>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</si>
  <si>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</si>
  <si>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</si>
  <si>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</si>
  <si>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</si>
  <si>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</si>
  <si>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</si>
  <si>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</si>
  <si>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</si>
  <si>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</si>
  <si>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</si>
  <si>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</si>
  <si>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</si>
  <si>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</si>
  <si>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</si>
  <si>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</si>
  <si>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</si>
  <si>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</si>
  <si>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</si>
  <si>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</si>
  <si>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</si>
  <si>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</si>
  <si>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</si>
  <si>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</si>
  <si>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</si>
  <si>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</si>
  <si>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</si>
  <si>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</si>
  <si>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</si>
  <si>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</si>
  <si>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</si>
  <si>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</si>
  <si>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</si>
  <si>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</si>
  <si>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</si>
  <si>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</si>
  <si>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</si>
  <si>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</si>
  <si>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</si>
  <si>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</si>
  <si>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</si>
  <si>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</si>
  <si>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</si>
  <si>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</si>
  <si>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</si>
  <si>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</si>
  <si>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</si>
  <si>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</si>
  <si>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</si>
  <si>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</si>
  <si>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</si>
  <si>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</si>
  <si>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</si>
  <si>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</si>
  <si>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</si>
  <si>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</si>
  <si>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</si>
  <si>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</si>
  <si>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</si>
  <si>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</si>
  <si>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</si>
  <si>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</si>
  <si>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</si>
  <si>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</si>
  <si>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</si>
  <si>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</si>
  <si>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</si>
  <si>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</si>
  <si>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</si>
  <si>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</si>
  <si>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</si>
  <si>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</si>
  <si>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</si>
  <si>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</si>
  <si>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</si>
  <si>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</si>
  <si>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</si>
  <si>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</si>
  <si>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</si>
  <si>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</si>
  <si>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</si>
  <si>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</si>
  <si>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</si>
  <si>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</si>
  <si>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</si>
  <si>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</si>
  <si>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</si>
  <si>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</si>
  <si>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</si>
  <si>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</si>
  <si>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</si>
  <si>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</si>
  <si>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</si>
  <si>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</si>
  <si>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</si>
  <si>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</si>
  <si>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</si>
  <si>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</si>
  <si>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</si>
  <si>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</si>
  <si>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</si>
  <si>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</si>
  <si>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</si>
  <si>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</si>
  <si>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</si>
  <si>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</si>
  <si>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</si>
  <si>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</si>
  <si>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RJ3503</t>
  </si>
  <si>
    <t>Alwar</t>
  </si>
  <si>
    <t>Behror</t>
  </si>
  <si>
    <t>Jaipur</t>
  </si>
  <si>
    <t>on verification of the safe locker, a total of ₹37,170 was found. According to records, the expected balance was ₹71,555. This represents a shortage of ₹34,385, which was not discovered upon opening the locker.
According to the key register, the designated keyholders responsible for the locker are:
Branch Manager Officer Shailendra Chauhan
(Employee ID: SF0075426)
Branch Quality Manager Priyesh Kumar (Employee ID: SF0078377)
In light of this shortage, responsibility has been divided equally between the two keyholders. Accordingly, the shortage of ₹34,385 has been divided at the rate of ₹17,192.5 per person, as both officers are jointly responsible for the cash management of the locker.</t>
  </si>
  <si>
    <t>As per the conversation with the Branch Manager (BM), &amp; Branch Quality Manager it was clarified that the amount of Rs 34,385 was received late night, and this amount is in our personal account hence it could not be deposited in the locker.</t>
  </si>
  <si>
    <t>Shalendra Chouhan</t>
  </si>
  <si>
    <t>SF0075426</t>
  </si>
  <si>
    <t>Branch Manager</t>
  </si>
  <si>
    <t>Dual Staff</t>
  </si>
  <si>
    <t>Available &amp; Updated</t>
  </si>
  <si>
    <t>G1</t>
  </si>
  <si>
    <t>G2</t>
  </si>
  <si>
    <t>Priyesh Kumar</t>
  </si>
  <si>
    <t>SF0078377</t>
  </si>
  <si>
    <t>Branch Quality Manager</t>
  </si>
  <si>
    <t>FN25-26-02563</t>
  </si>
  <si>
    <t>Complaint Lodged</t>
  </si>
  <si>
    <t>IA</t>
  </si>
  <si>
    <t>Shyam Veer Singh/SF0072371</t>
  </si>
  <si>
    <t>Utkrash Agrawal/SF0072486</t>
  </si>
  <si>
    <t>Suresh Kumar Yadav/SF0080719</t>
  </si>
  <si>
    <t>During the verification of the safe locker at the Alwar Branch, a total of ₹37,170 was found. As per the official records, the expected balance was ₹71,555, resulting in a shortage of ₹34,385. This discrepancy was not identified at the time of opening the locker.
According to the key register, the designated keyholders responsible for the locker are:
Branch Manager: Mr. Shailendra Chauhan (Employee ID: SF0075426)
Branch Quality Manager: Mr. Priyesh Kumar (Employee ID: SF0078377)
In light of this shortage, responsibility has been equally assigned to both keyholders. Accordingly, the deficit amount of ₹34,385 has been apportioned at ₹17,192 per person, as both officers share joint responsibility for the locker’s cash management.
Additionally, on 15th October 2025, the IA Team conducted a physical cash verification at the Alwar Branch and confirmed the shortage. Based on this finding, a formal complaint was lodged against both the Branch Manager and the Branch Quality Manager. Please note that the date of cash verification mentioned in the Physical Cash Certificate is 15th October 2025, which precedes the date of complaint 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</si>
</sst>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arunkumar_sharma_spandanasphoorty_com/Documents/Desktop/Alwar/SSFL%20Risk%20Based%20Internal%20Audit%20Report%20Template%20-%20Ver%202.1.xlsx" TargetMode="External"/><Relationship Id="rId1" Type="http://schemas.openxmlformats.org/officeDocument/2006/relationships/externalLinkPath" Target="/personal/arunkumar_sharma_spandanasphoorty_com/Documents/Desktop/Alwar/SSFL%20Risk%20Based%20Internal%20Audit%20Report%20Template%20-%20Ver%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s>
    <sheetDataSet>
      <sheetData sheetId="0" refreshError="1"/>
      <sheetData sheetId="1" refreshError="1"/>
      <sheetData sheetId="2" refreshError="1"/>
      <sheetData sheetId="3">
        <row r="4">
          <cell r="F4" t="str">
            <v>Rajasthan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N1" zoomScaleNormal="100" workbookViewId="0">
      <pane ySplit="4" topLeftCell="A5" activePane="bottomLeft" state="frozen"/>
      <selection pane="bottomLeft" activeCell="N5" sqref="N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RJ3503</v>
      </c>
      <c r="D5" s="63" t="str">
        <f>IF('Physical Cash at Safe'!D28="Yes", 'Physical Cash at Safe'!B4, 'Borrower Wise Details'!C5)</f>
        <v>Alwar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45945</v>
      </c>
      <c r="H5" s="107" t="s">
        <v>266</v>
      </c>
      <c r="I5" s="61">
        <v>45945</v>
      </c>
      <c r="J5" s="74" t="str">
        <f>IF('Physical Cash at Safe'!D28="Yes",'Physical Cash at Safe'!E28,IF('Borrower Wise Details'!D5&lt;&gt;"",'Borrower Wise Details'!D5,""))</f>
        <v>FN25-26-02563</v>
      </c>
      <c r="K5" s="81">
        <v>0</v>
      </c>
      <c r="L5" s="82">
        <v>17193</v>
      </c>
      <c r="M5" s="82">
        <v>17193</v>
      </c>
      <c r="N5" s="82" t="s">
        <v>246</v>
      </c>
      <c r="O5" s="82" t="s">
        <v>267</v>
      </c>
      <c r="P5" s="82" t="s">
        <v>268</v>
      </c>
      <c r="Q5" s="82" t="s">
        <v>269</v>
      </c>
      <c r="R5" s="75" t="str">
        <f>IF('Physical Cash at Safe'!$D$28="Yes", 'Physical Cash at Safe'!$A$28, IF('Borrower Wise Details'!F5&lt;&gt;"", 'Borrower Wise Details'!F5, ""))</f>
        <v>Priyesh Kumar</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SF0078377</v>
      </c>
      <c r="U5" s="77" t="s">
        <v>199</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247</v>
      </c>
      <c r="Z5" s="61">
        <v>45945</v>
      </c>
      <c r="AA5" s="61">
        <v>45946</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17193</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17193</v>
      </c>
      <c r="AE5" s="126">
        <f>IF(AND(AC5="", AD5=""), "", IF(AD5="", AC5, AC5 - IF(ISNUMBER(AD5), AD5, 0)))</f>
        <v>0</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45947</v>
      </c>
      <c r="AH5" s="70" t="s">
        <v>270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RJ3503</v>
      </c>
      <c r="C5" s="50" t="str">
        <f>IF('Fraud Investigation Report'!D5="", "", 'Fraud Investigation Report'!D5)</f>
        <v>Alwar</v>
      </c>
      <c r="D5" s="68" t="str">
        <f>IF(OR('Fraud Investigation Report'!R5="", 'Fraud Investigation Report'!R5=0), "", 'Fraud Investigation Report'!R5)</f>
        <v>Priyesh Kumar</v>
      </c>
      <c r="E5" s="68" t="str">
        <f>IF(OR('Fraud Investigation Report'!T5="", 'Fraud Investigation Report'!T5=0), "", 'Fraud Investigation Report'!T5)</f>
        <v>SF0078377</v>
      </c>
      <c r="F5" s="68" t="str">
        <f>IF(OR('Fraud Investigation Report'!S5="", 'Fraud Investigation Report'!S5=0), "", 'Fraud Investigation Report'!S5)</f>
        <v>Branch Quality Manager</v>
      </c>
      <c r="G5" s="50" t="str">
        <f>IF('Fraud Investigation Report'!J5="", "", 'Fraud Investigation Report'!J5)</f>
        <v>FN25-26-02563</v>
      </c>
      <c r="H5" s="69">
        <f>IF(OR(ISNUMBER(SEARCH("Safe Locker Cash Siphoned Off",'Fraud Investigation Report'!W5)), ISNUMBER(SEARCH("Safe Locker Cash Siphoned Off",'Fraud Investigation Report'!X5))), 'Physical Cash at Safe'!$A$30, "")</f>
        <v>17193</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17193</v>
      </c>
      <c r="O5" s="69">
        <f>IF('Fraud Investigation Report'!AD5="", "", 'Fraud Investigation Report'!AD5)</f>
        <v>17193</v>
      </c>
      <c r="P5" s="126">
        <f>IF(AND(N5="", O5=""), "", IF(O5="", N5, N5 - IF(ISNUMBER(O5), O5, 0)))</f>
        <v>0</v>
      </c>
      <c r="Q5" s="49"/>
      <c r="R5" s="84" t="s">
        <v>265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activeCell="D30" sqref="D30:E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248</v>
      </c>
      <c r="B4" s="41" t="s">
        <v>249</v>
      </c>
      <c r="C4" s="41" t="s">
        <v>250</v>
      </c>
      <c r="D4" s="41" t="s">
        <v>249</v>
      </c>
      <c r="E4" s="41" t="s">
        <v>251</v>
      </c>
    </row>
    <row r="5" spans="1:5" ht="35.25" customHeight="1" x14ac:dyDescent="0.3">
      <c r="A5" s="17" t="s">
        <v>5</v>
      </c>
      <c r="B5" s="17" t="s">
        <v>99</v>
      </c>
      <c r="C5" s="17" t="s">
        <v>216</v>
      </c>
      <c r="D5" s="17" t="s">
        <v>100</v>
      </c>
      <c r="E5" s="17" t="s">
        <v>69</v>
      </c>
    </row>
    <row r="6" spans="1:5" ht="25.5" customHeight="1" x14ac:dyDescent="0.3">
      <c r="A6" s="42" t="str">
        <f>IF(D6="","",'[1]Branch Audit Summary'!F4)</f>
        <v>Rajasthan</v>
      </c>
      <c r="B6" s="18">
        <v>45945</v>
      </c>
      <c r="C6" s="18">
        <v>45944</v>
      </c>
      <c r="D6" s="18">
        <v>45945</v>
      </c>
      <c r="E6" s="19">
        <v>0.27083333333333331</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102</v>
      </c>
      <c r="C11" s="23">
        <f>B11*A11</f>
        <v>51000</v>
      </c>
      <c r="D11" s="25">
        <v>72</v>
      </c>
      <c r="E11" s="23">
        <f t="shared" ref="E11:E17" si="0">D11*A11</f>
        <v>36000</v>
      </c>
    </row>
    <row r="12" spans="1:5" ht="14.4" x14ac:dyDescent="0.3">
      <c r="A12" s="24">
        <v>200</v>
      </c>
      <c r="B12" s="25">
        <v>55</v>
      </c>
      <c r="C12" s="23">
        <f>B12*A12</f>
        <v>11000</v>
      </c>
      <c r="D12" s="25">
        <v>0</v>
      </c>
      <c r="E12" s="23">
        <f t="shared" si="0"/>
        <v>0</v>
      </c>
    </row>
    <row r="13" spans="1:5" ht="14.4" x14ac:dyDescent="0.3">
      <c r="A13" s="24">
        <v>100</v>
      </c>
      <c r="B13" s="25">
        <v>83</v>
      </c>
      <c r="C13" s="23">
        <f t="shared" ref="C13:C17" si="1">B13*A13</f>
        <v>8300</v>
      </c>
      <c r="D13" s="25">
        <v>11</v>
      </c>
      <c r="E13" s="23">
        <f t="shared" si="0"/>
        <v>1100</v>
      </c>
    </row>
    <row r="14" spans="1:5" ht="14.4" x14ac:dyDescent="0.3">
      <c r="A14" s="24">
        <v>50</v>
      </c>
      <c r="B14" s="25">
        <v>14</v>
      </c>
      <c r="C14" s="23">
        <f t="shared" si="1"/>
        <v>700</v>
      </c>
      <c r="D14" s="25">
        <v>1</v>
      </c>
      <c r="E14" s="23">
        <f t="shared" si="0"/>
        <v>50</v>
      </c>
    </row>
    <row r="15" spans="1:5" ht="14.4" x14ac:dyDescent="0.3">
      <c r="A15" s="24">
        <v>20</v>
      </c>
      <c r="B15" s="25">
        <v>17</v>
      </c>
      <c r="C15" s="23">
        <f t="shared" si="1"/>
        <v>340</v>
      </c>
      <c r="D15" s="25">
        <v>1</v>
      </c>
      <c r="E15" s="23">
        <f t="shared" si="0"/>
        <v>20</v>
      </c>
    </row>
    <row r="16" spans="1:5" ht="14.4" x14ac:dyDescent="0.3">
      <c r="A16" s="24">
        <v>10</v>
      </c>
      <c r="B16" s="25">
        <v>21</v>
      </c>
      <c r="C16" s="23">
        <f t="shared" si="1"/>
        <v>210</v>
      </c>
      <c r="D16" s="25">
        <v>0</v>
      </c>
      <c r="E16" s="23">
        <f t="shared" si="0"/>
        <v>0</v>
      </c>
    </row>
    <row r="17" spans="1:5" ht="14.4" x14ac:dyDescent="0.3">
      <c r="A17" s="24">
        <v>5</v>
      </c>
      <c r="B17" s="25">
        <v>1</v>
      </c>
      <c r="C17" s="23">
        <f t="shared" si="1"/>
        <v>5</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71555</v>
      </c>
      <c r="D19" s="30" t="s">
        <v>76</v>
      </c>
      <c r="E19" s="31">
        <f>SUM(E10:E18)</f>
        <v>37170</v>
      </c>
    </row>
    <row r="20" spans="1:5" ht="30" customHeight="1" x14ac:dyDescent="0.3">
      <c r="A20" s="160" t="s">
        <v>97</v>
      </c>
      <c r="B20" s="161"/>
      <c r="C20" s="32">
        <v>71555</v>
      </c>
      <c r="D20" s="33" t="s">
        <v>91</v>
      </c>
      <c r="E20" s="34">
        <v>0</v>
      </c>
    </row>
    <row r="21" spans="1:5" ht="30" customHeight="1" x14ac:dyDescent="0.3">
      <c r="A21" s="162" t="s">
        <v>88</v>
      </c>
      <c r="B21" s="163"/>
      <c r="C21" s="34">
        <v>0</v>
      </c>
      <c r="D21" s="33" t="s">
        <v>89</v>
      </c>
      <c r="E21" s="34"/>
    </row>
    <row r="22" spans="1:5" ht="30" customHeight="1" x14ac:dyDescent="0.3">
      <c r="A22" s="162" t="s">
        <v>77</v>
      </c>
      <c r="B22" s="163"/>
      <c r="C22" s="34">
        <v>0</v>
      </c>
      <c r="D22" s="35" t="s">
        <v>78</v>
      </c>
      <c r="E22" s="34"/>
    </row>
    <row r="23" spans="1:5" ht="30" customHeight="1" x14ac:dyDescent="0.3">
      <c r="A23" s="162" t="s">
        <v>79</v>
      </c>
      <c r="B23" s="163"/>
      <c r="C23" s="52">
        <f>(C19+C21)-(E20+E21)-E19</f>
        <v>34385</v>
      </c>
      <c r="D23" s="53" t="s">
        <v>215</v>
      </c>
      <c r="E23" s="34"/>
    </row>
    <row r="24" spans="1:5" ht="82.5" customHeight="1" x14ac:dyDescent="0.3">
      <c r="A24" s="33" t="s">
        <v>80</v>
      </c>
      <c r="B24" s="147" t="s">
        <v>252</v>
      </c>
      <c r="C24" s="147"/>
      <c r="D24" s="147"/>
      <c r="E24" s="147"/>
    </row>
    <row r="25" spans="1:5" ht="57.75" customHeight="1" x14ac:dyDescent="0.3">
      <c r="A25" s="36" t="s">
        <v>81</v>
      </c>
      <c r="B25" s="136" t="s">
        <v>253</v>
      </c>
      <c r="C25" s="136"/>
      <c r="D25" s="136"/>
      <c r="E25" s="136"/>
    </row>
    <row r="26" spans="1:5" ht="20.100000000000001" customHeight="1" x14ac:dyDescent="0.3">
      <c r="A26" s="141" t="s">
        <v>189</v>
      </c>
      <c r="B26" s="141"/>
      <c r="C26" s="141"/>
      <c r="D26" s="141"/>
      <c r="E26" s="141"/>
    </row>
    <row r="27" spans="1:5" ht="27.75" customHeight="1" x14ac:dyDescent="0.3">
      <c r="A27" s="72" t="s">
        <v>142</v>
      </c>
      <c r="B27" s="72" t="s">
        <v>143</v>
      </c>
      <c r="C27" s="72" t="s">
        <v>144</v>
      </c>
      <c r="D27" s="72" t="s">
        <v>185</v>
      </c>
      <c r="E27" s="72" t="s">
        <v>186</v>
      </c>
    </row>
    <row r="28" spans="1:5" ht="30" customHeight="1" x14ac:dyDescent="0.3">
      <c r="A28" s="41" t="s">
        <v>261</v>
      </c>
      <c r="B28" s="41" t="s">
        <v>262</v>
      </c>
      <c r="C28" s="43" t="s">
        <v>263</v>
      </c>
      <c r="D28" s="43" t="s">
        <v>244</v>
      </c>
      <c r="E28" s="79" t="s">
        <v>264</v>
      </c>
    </row>
    <row r="29" spans="1:5" ht="30" customHeight="1" x14ac:dyDescent="0.3">
      <c r="A29" s="72" t="s">
        <v>188</v>
      </c>
      <c r="B29" s="73" t="s">
        <v>187</v>
      </c>
      <c r="C29" s="72" t="s">
        <v>217</v>
      </c>
      <c r="D29" s="139" t="s">
        <v>218</v>
      </c>
      <c r="E29" s="140"/>
    </row>
    <row r="30" spans="1:5" ht="40.049999999999997" customHeight="1" x14ac:dyDescent="0.3">
      <c r="A30" s="128">
        <v>17193</v>
      </c>
      <c r="B30" s="128">
        <v>17193</v>
      </c>
      <c r="C30" s="129">
        <f>IF(AND(A30="",B30=""),"",A30-B30)</f>
        <v>0</v>
      </c>
      <c r="D30" s="142" t="s">
        <v>191</v>
      </c>
      <c r="E30" s="143"/>
    </row>
    <row r="31" spans="1:5" ht="15" customHeight="1" x14ac:dyDescent="0.3">
      <c r="A31" s="144"/>
      <c r="B31" s="145"/>
      <c r="C31" s="145"/>
      <c r="D31" s="145"/>
      <c r="E31" s="146"/>
    </row>
    <row r="32" spans="1:5" ht="24.75" customHeight="1" x14ac:dyDescent="0.3">
      <c r="A32" s="37" t="s">
        <v>219</v>
      </c>
      <c r="B32" s="38" t="s">
        <v>257</v>
      </c>
      <c r="C32" s="37" t="s">
        <v>82</v>
      </c>
      <c r="D32" s="137" t="s">
        <v>258</v>
      </c>
      <c r="E32" s="138"/>
    </row>
    <row r="33" spans="1:5" ht="18" customHeight="1" x14ac:dyDescent="0.3">
      <c r="A33" s="37" t="s">
        <v>83</v>
      </c>
      <c r="B33" s="106" t="s">
        <v>259</v>
      </c>
      <c r="C33" s="39" t="s">
        <v>84</v>
      </c>
      <c r="D33" s="131" t="s">
        <v>260</v>
      </c>
      <c r="E33" s="132"/>
    </row>
    <row r="34" spans="1:5" ht="27.6" x14ac:dyDescent="0.3">
      <c r="A34" s="39" t="s">
        <v>220</v>
      </c>
      <c r="B34" s="38" t="s">
        <v>254</v>
      </c>
      <c r="C34" s="39" t="s">
        <v>221</v>
      </c>
      <c r="D34" s="133" t="s">
        <v>261</v>
      </c>
      <c r="E34" s="134"/>
    </row>
    <row r="35" spans="1:5" ht="27.6" x14ac:dyDescent="0.3">
      <c r="A35" s="39" t="s">
        <v>222</v>
      </c>
      <c r="B35" s="38" t="s">
        <v>255</v>
      </c>
      <c r="C35" s="39" t="s">
        <v>224</v>
      </c>
      <c r="D35" s="133" t="s">
        <v>262</v>
      </c>
      <c r="E35" s="134"/>
    </row>
    <row r="36" spans="1:5" ht="25.5" customHeight="1" x14ac:dyDescent="0.3">
      <c r="A36" s="39" t="s">
        <v>223</v>
      </c>
      <c r="B36" s="38" t="s">
        <v>256</v>
      </c>
      <c r="C36" s="39" t="s">
        <v>225</v>
      </c>
      <c r="D36" s="135" t="s">
        <v>263</v>
      </c>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3" zoomScale="90" zoomScaleNormal="90" workbookViewId="0">
      <selection activeCell="V5" sqref="V5: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K1" zoomScale="80" zoomScaleNormal="80" workbookViewId="0">
      <selection activeCell="BL5" sqref="BL5:BR101"/>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
      <c r="A6" s="84"/>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2025-10-17T04:35:40Z</dcterms:modified>
</cp:coreProperties>
</file>