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Dhamara-FN25-26-02681\"/>
    </mc:Choice>
  </mc:AlternateContent>
  <xr:revisionPtr revIDLastSave="0" documentId="13_ncr:1_{45437496-76A3-4AC2-B8C5-3FFB1D34DB0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G8" i="20"/>
  <c r="H8" i="20"/>
  <c r="F9" i="20"/>
  <c r="G9" i="20"/>
  <c r="H9" i="20"/>
  <c r="F10" i="20"/>
  <c r="G10" i="20"/>
  <c r="H10" i="20"/>
  <c r="F7" i="20"/>
  <c r="G7" i="20"/>
  <c r="H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<sst xmlns="http://schemas.openxmlformats.org/spreadsheetml/2006/main" count="394" uniqueCount="311">
  <si>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</si>
  <si>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</si>
  <si>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</si>
  <si>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</si>
  <si>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</si>
  <si>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</si>
  <si>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</si>
  <si>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</si>
  <si>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</si>
  <si>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</si>
  <si>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</si>
  <si>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</si>
  <si>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</si>
  <si>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</si>
  <si>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</si>
  <si>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</si>
  <si>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</si>
  <si>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</si>
  <si>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</si>
  <si>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</si>
  <si>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</si>
  <si>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</si>
  <si>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</si>
  <si>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</si>
  <si>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</si>
  <si>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</si>
  <si>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</si>
  <si>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</si>
  <si>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</si>
  <si>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</si>
  <si>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</si>
  <si>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</si>
  <si>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</si>
  <si>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</si>
  <si>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</si>
  <si>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</si>
  <si>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</si>
  <si>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</si>
  <si>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</si>
  <si>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</si>
  <si>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</si>
  <si>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</si>
  <si>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</si>
  <si>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</si>
  <si>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</si>
  <si>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</si>
  <si>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</si>
  <si>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</si>
  <si>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</si>
  <si>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</si>
  <si>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</si>
  <si>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</si>
  <si>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</si>
  <si>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</si>
  <si>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</si>
  <si>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</si>
  <si>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</si>
  <si>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</si>
  <si>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</si>
  <si>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</si>
  <si>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</si>
  <si>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</si>
  <si>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</si>
  <si>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</si>
  <si>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</si>
  <si>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</si>
  <si>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</si>
  <si>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</si>
  <si>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</si>
  <si>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</si>
  <si>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</si>
  <si>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</si>
  <si>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</si>
  <si>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</si>
  <si>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</si>
  <si>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</si>
  <si>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</si>
  <si>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</si>
  <si>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</si>
  <si>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</si>
  <si>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</si>
  <si>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</si>
  <si>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</si>
  <si>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</si>
  <si>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</si>
  <si>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</si>
  <si>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</si>
  <si>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</si>
  <si>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</si>
  <si>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</si>
  <si>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</si>
  <si>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</si>
  <si>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</si>
  <si>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</si>
  <si>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</si>
  <si>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</si>
  <si>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</si>
  <si>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</si>
  <si>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</si>
  <si>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</si>
  <si>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</si>
  <si>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</si>
  <si>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</si>
  <si>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</si>
  <si>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</si>
  <si>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</si>
  <si>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</si>
  <si>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</si>
  <si>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</si>
  <si>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</si>
  <si>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</si>
  <si>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</si>
  <si>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</si>
  <si>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</si>
  <si>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</si>
  <si>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</si>
  <si>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</si>
  <si>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</si>
  <si>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</si>
  <si>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</si>
  <si>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</si>
  <si>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</si>
  <si>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</si>
  <si>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</si>
  <si>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</si>
  <si>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</si>
  <si>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</si>
  <si>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</si>
  <si>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</si>
  <si>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</si>
  <si>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</si>
  <si>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</si>
  <si>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</si>
  <si>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</si>
  <si>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</si>
  <si>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</si>
  <si>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</si>
  <si>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</si>
  <si>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</si>
  <si>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</si>
  <si>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</si>
  <si>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</si>
  <si>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</si>
  <si>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</si>
  <si>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</si>
  <si>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</si>
  <si>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</si>
  <si>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</si>
  <si>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</si>
  <si>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</si>
  <si>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</si>
  <si>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</si>
  <si>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</si>
  <si>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</si>
  <si>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</si>
  <si>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</si>
  <si>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</si>
  <si>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</si>
  <si>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</si>
  <si>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</si>
  <si>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</si>
  <si>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</si>
  <si>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</si>
  <si>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</si>
  <si>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</si>
  <si>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</si>
  <si>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</si>
  <si>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</si>
  <si>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</si>
  <si>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</si>
  <si>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</si>
  <si>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</si>
  <si>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</si>
  <si>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</si>
  <si>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</si>
  <si>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</si>
  <si>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</si>
  <si>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</si>
  <si>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</si>
  <si>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</si>
  <si>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</si>
  <si>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</si>
  <si>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</si>
  <si>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</si>
  <si>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</si>
  <si>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</si>
  <si>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</si>
  <si>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</si>
  <si>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</si>
  <si>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</si>
  <si>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</si>
  <si>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</si>
  <si>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</si>
  <si>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</si>
  <si>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</si>
  <si>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</si>
  <si>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</si>
  <si>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</si>
  <si>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</si>
  <si>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</si>
  <si>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</si>
  <si>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</si>
  <si>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</si>
  <si>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</si>
  <si>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</si>
  <si>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</si>
  <si>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</si>
  <si>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</si>
  <si>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</si>
  <si>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</si>
  <si>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</si>
  <si>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</si>
  <si>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</si>
  <si>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</si>
  <si>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</si>
  <si>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</si>
  <si>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</si>
  <si>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</si>
  <si>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</si>
  <si>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</si>
  <si>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</si>
  <si>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</si>
  <si>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</si>
  <si>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</si>
  <si>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</si>
  <si>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</si>
  <si>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</si>
  <si>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</si>
  <si>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</si>
  <si>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</si>
  <si>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</si>
  <si>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</si>
  <si>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</si>
  <si>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</si>
  <si>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</si>
  <si>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</si>
  <si>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</si>
  <si>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</si>
  <si>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</si>
  <si>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</si>
  <si>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</si>
  <si>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</si>
  <si>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</si>
  <si>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</si>
  <si>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</si>
  <si>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</si>
  <si>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</si>
  <si>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</si>
  <si>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</si>
  <si>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Chetana</t>
  </si>
  <si>
    <t>HINDU</t>
  </si>
  <si>
    <t>Open</t>
  </si>
  <si>
    <t/>
  </si>
  <si>
    <t>Complaint Not Lodged</t>
  </si>
  <si>
    <t>Completed-Report Submitted</t>
  </si>
  <si>
    <t>Krushna Chandra Sahoo/SF0083225</t>
  </si>
  <si>
    <t>Alok Kumar Maharana/SF0083414</t>
  </si>
  <si>
    <t>Sanjaya Kumar Sahoo/SF0070624</t>
  </si>
  <si>
    <t>Terminated</t>
  </si>
  <si>
    <t>OR3107</t>
  </si>
  <si>
    <t>Dhamara</t>
  </si>
  <si>
    <t>L</t>
  </si>
  <si>
    <t>Manoj Kumar Parida</t>
  </si>
  <si>
    <t>SF0040711</t>
  </si>
  <si>
    <t>BQM</t>
  </si>
  <si>
    <t>R</t>
  </si>
  <si>
    <t>Sangram Nath</t>
  </si>
  <si>
    <t>SF0056595</t>
  </si>
  <si>
    <t>BM</t>
  </si>
  <si>
    <t>GL-2</t>
  </si>
  <si>
    <t>Cash Misappropriation not Observed as per Borrower and Loan Card.</t>
  </si>
  <si>
    <t>Sunil Kumar Behera/SF0029643</t>
  </si>
  <si>
    <t>KRUSHNAPRASAD</t>
  </si>
  <si>
    <t>SF0055133</t>
  </si>
  <si>
    <t>Shankarsana Rana</t>
  </si>
  <si>
    <t>621488</t>
  </si>
  <si>
    <t>MAA</t>
  </si>
  <si>
    <t>SID951375081413</t>
  </si>
  <si>
    <t>OBC</t>
  </si>
  <si>
    <t>Agriculture &amp; Farming</t>
  </si>
  <si>
    <t>BHARATI MANDAL</t>
  </si>
  <si>
    <t>baba</t>
  </si>
  <si>
    <t>SSF4872041</t>
  </si>
  <si>
    <t>SC</t>
  </si>
  <si>
    <t>DEBI MANDAL</t>
  </si>
  <si>
    <t>30-Jan-2024</t>
  </si>
  <si>
    <t>09</t>
  </si>
  <si>
    <t>4</t>
  </si>
  <si>
    <t>5.95 Yrs</t>
  </si>
  <si>
    <t>16 Mar 2020</t>
  </si>
  <si>
    <t>&gt; 4 to 6 Years</t>
  </si>
  <si>
    <t>09-Mar-2024</t>
  </si>
  <si>
    <t>22-Oct-2025</t>
  </si>
  <si>
    <t>15-Oct-2025</t>
  </si>
  <si>
    <t>1.96 Yrs</t>
  </si>
  <si>
    <t>13 Nov 2023</t>
  </si>
  <si>
    <t>&lt;= 2 Years</t>
  </si>
  <si>
    <t>09-Nov-2025</t>
  </si>
  <si>
    <t>8260623140</t>
  </si>
  <si>
    <t>8455024862</t>
  </si>
  <si>
    <t>Manash Samal/SF0057264</t>
  </si>
  <si>
    <t>As per Borrower , Loan Card and Phone pe Statement, I observed that Borrower paid her 2 EMI's Rs 7800/-(Rs 3900/- each)  to CA Ganesh Dalai on 09-12-24(Bharati Mandal 3900/- and Devi Mandal Rs 2240/- Total- Rs 6140/-), 09-01-25(Bharati Mandal 3900/- and Devi Mandal Rs 2240/- Total- Rs 6140/-) through Phone Pe but that amount not Remitted to Branch.</t>
  </si>
  <si>
    <t>Ganesh Dalei</t>
  </si>
  <si>
    <t>SF0071064</t>
  </si>
  <si>
    <t>Form Date :27-10-25</t>
  </si>
  <si>
    <t>To Date :27-10-25</t>
  </si>
  <si>
    <t>Reporting Time : 08:00</t>
  </si>
  <si>
    <t>Rs 7800/- Pending for recovery.</t>
  </si>
  <si>
    <t>FN25-26-02681</t>
  </si>
  <si>
    <t>CSS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</si>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</sst>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OR3107</v>
      </c>
      <c r="D5" s="63" t="str">
        <f>IF('Physical Cash at Safe'!D28="Yes", 'Physical Cash at Safe'!B4, 'Borrower Wise Details'!C5)</f>
        <v>Dhamara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45957</v>
      </c>
      <c r="H5" s="107" t="s">
        <v>309</v>
      </c>
      <c r="I5" s="61">
        <v>45957</v>
      </c>
      <c r="J5" s="74" t="str">
        <f>IF('Physical Cash at Safe'!D28="Yes",'Physical Cash at Safe'!E28,IF('Borrower Wise Details'!D5&lt;&gt;"",'Borrower Wise Details'!D5,""))</f>
        <v>FN25-26-02681</v>
      </c>
      <c r="K5" s="81">
        <v>1</v>
      </c>
      <c r="L5" s="82">
        <v>7800</v>
      </c>
      <c r="M5" s="82">
        <v>0</v>
      </c>
      <c r="N5" s="82" t="s">
        <v>271</v>
      </c>
      <c r="O5" s="82" t="s">
        <v>255</v>
      </c>
      <c r="P5" s="82" t="s">
        <v>256</v>
      </c>
      <c r="Q5" s="82" t="s">
        <v>257</v>
      </c>
      <c r="R5" s="75" t="str">
        <f>IF('Physical Cash at Safe'!$D$28="Yes", 'Physical Cash at Safe'!$A$28, IF('Borrower Wise Details'!F5&lt;&gt;"", 'Borrower Wise Details'!F5, ""))</f>
        <v>Ganesh Dalei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SF0071064</v>
      </c>
      <c r="U5" s="77" t="s">
        <v>258</v>
      </c>
      <c r="V5" s="61">
        <v>45755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254</v>
      </c>
      <c r="Z5" s="61">
        <v>45957</v>
      </c>
      <c r="AA5" s="61">
        <v>45957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45958</v>
      </c>
      <c r="AH5" s="70" t="s">
        <v>307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OR3107</v>
      </c>
      <c r="C5" s="50" t="str">
        <f>IF('Fraud Investigation Report'!D5="", "", 'Fraud Investigation Report'!D5)</f>
        <v>Dhamara</v>
      </c>
      <c r="D5" s="68" t="str">
        <f>IF(OR('Fraud Investigation Report'!R5="", 'Fraud Investigation Report'!R5=0), "", 'Fraud Investigation Report'!R5)</f>
        <v>Ganesh Dalei</v>
      </c>
      <c r="E5" s="68" t="str">
        <f>IF(OR('Fraud Investigation Report'!T5="", 'Fraud Investigation Report'!T5=0), "", 'Fraud Investigation Report'!T5)</f>
        <v>SF0071064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7800</v>
      </c>
      <c r="Q5" s="49"/>
      <c r="R5" s="84" t="s">
        <v>253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259</v>
      </c>
      <c r="B4" s="41" t="s">
        <v>260</v>
      </c>
      <c r="C4" s="41" t="s">
        <v>244</v>
      </c>
      <c r="D4" s="41" t="s">
        <v>244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45957</v>
      </c>
      <c r="C6" s="18">
        <v>45956</v>
      </c>
      <c r="D6" s="18">
        <v>45957</v>
      </c>
      <c r="E6" s="19">
        <v>0.33333333333333331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19</v>
      </c>
      <c r="C11" s="23">
        <f>B11*A11</f>
        <v>9500</v>
      </c>
      <c r="D11" s="25">
        <v>19</v>
      </c>
      <c r="E11" s="23">
        <f t="shared" ref="E11:E17" si="0">D11*A11</f>
        <v>9500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21</v>
      </c>
      <c r="C13" s="23">
        <f t="shared" ref="C13:C17" si="1">B13*A13</f>
        <v>2100</v>
      </c>
      <c r="D13" s="25">
        <v>21</v>
      </c>
      <c r="E13" s="23">
        <f t="shared" si="0"/>
        <v>2100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>
        <v>10</v>
      </c>
      <c r="E18" s="28">
        <f>D18</f>
        <v>10</v>
      </c>
    </row>
    <row r="19" spans="1:5" ht="14.4" x14ac:dyDescent="0.3">
      <c r="A19" s="29"/>
      <c r="B19" s="30" t="s">
        <v>76</v>
      </c>
      <c r="C19" s="31">
        <f>SUM(C10:C18)</f>
        <v>12060</v>
      </c>
      <c r="D19" s="30" t="s">
        <v>76</v>
      </c>
      <c r="E19" s="31">
        <f>SUM(E10:E18)</f>
        <v>12060</v>
      </c>
    </row>
    <row r="20" spans="1:5" ht="30" customHeight="1" x14ac:dyDescent="0.3">
      <c r="A20" s="145" t="s">
        <v>97</v>
      </c>
      <c r="B20" s="146"/>
      <c r="C20" s="32">
        <v>12060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246</v>
      </c>
      <c r="C32" s="37" t="s">
        <v>82</v>
      </c>
      <c r="D32" s="155" t="s">
        <v>247</v>
      </c>
      <c r="E32" s="156"/>
    </row>
    <row r="33" spans="1:5" ht="18" customHeight="1" x14ac:dyDescent="0.3">
      <c r="A33" s="37" t="s">
        <v>83</v>
      </c>
      <c r="B33" s="106" t="s">
        <v>265</v>
      </c>
      <c r="C33" s="39" t="s">
        <v>84</v>
      </c>
      <c r="D33" s="149" t="s">
        <v>261</v>
      </c>
      <c r="E33" s="150"/>
    </row>
    <row r="34" spans="1:5" ht="27.6" x14ac:dyDescent="0.3">
      <c r="A34" s="39" t="s">
        <v>217</v>
      </c>
      <c r="B34" s="38" t="s">
        <v>266</v>
      </c>
      <c r="C34" s="39" t="s">
        <v>218</v>
      </c>
      <c r="D34" s="151" t="s">
        <v>262</v>
      </c>
      <c r="E34" s="152"/>
    </row>
    <row r="35" spans="1:5" ht="27.6" x14ac:dyDescent="0.3">
      <c r="A35" s="39" t="s">
        <v>219</v>
      </c>
      <c r="B35" s="38" t="s">
        <v>267</v>
      </c>
      <c r="C35" s="39" t="s">
        <v>221</v>
      </c>
      <c r="D35" s="151" t="s">
        <v>263</v>
      </c>
      <c r="E35" s="152"/>
    </row>
    <row r="36" spans="1:5" ht="25.5" customHeight="1" x14ac:dyDescent="0.3">
      <c r="A36" s="39" t="s">
        <v>220</v>
      </c>
      <c r="B36" s="38" t="s">
        <v>268</v>
      </c>
      <c r="C36" s="39" t="s">
        <v>222</v>
      </c>
      <c r="D36" s="153" t="s">
        <v>264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OR3107</v>
      </c>
      <c r="C5" s="119" t="str">
        <f>IF('Loan Outstanding Report'!$H$5="", "", 'Loan Outstanding Report'!$H$5)</f>
        <v>Dhamara</v>
      </c>
      <c r="D5" s="41" t="s">
        <v>308</v>
      </c>
      <c r="E5" s="65">
        <v>45957</v>
      </c>
      <c r="F5" s="38" t="s">
        <v>302</v>
      </c>
      <c r="G5" s="49" t="s">
        <v>303</v>
      </c>
      <c r="H5" s="49" t="s">
        <v>310</v>
      </c>
      <c r="I5" s="120" t="s">
        <v>275</v>
      </c>
      <c r="J5" s="120" t="s">
        <v>276</v>
      </c>
      <c r="K5" s="120" t="s">
        <v>280</v>
      </c>
      <c r="L5" s="11">
        <v>354909730</v>
      </c>
      <c r="M5" s="65" t="s">
        <v>285</v>
      </c>
      <c r="N5" s="124">
        <v>73000</v>
      </c>
      <c r="O5" s="124">
        <v>3900</v>
      </c>
      <c r="P5" s="121" t="s">
        <v>139</v>
      </c>
      <c r="Q5" s="80">
        <v>45635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301</v>
      </c>
    </row>
    <row r="6" spans="1:23" ht="25.05" customHeight="1" x14ac:dyDescent="0.3">
      <c r="A6" s="64">
        <v>2</v>
      </c>
      <c r="B6" s="60" t="str">
        <f>IF(J6&lt;&gt;"", $B$5, "")</f>
        <v>OR3107</v>
      </c>
      <c r="C6" s="119" t="str">
        <f>IF(J6&lt;&gt;"", $C$5, "")</f>
        <v>Dhamara</v>
      </c>
      <c r="D6" s="41" t="str">
        <f>IF(J6&lt;&gt;"", $D$5, "")</f>
        <v>FN25-26-02681</v>
      </c>
      <c r="E6" s="65">
        <v>45957</v>
      </c>
      <c r="F6" s="38" t="str">
        <f>IF(J6&lt;&gt;"", $F$5, "")</f>
        <v>Ganesh Dalei</v>
      </c>
      <c r="G6" s="49" t="str">
        <f>IF(J6&lt;&gt;"", $G$5, "")</f>
        <v>SF0071064</v>
      </c>
      <c r="H6" s="49" t="str">
        <f>IF(J6&lt;&gt;"", $H$5, "")</f>
        <v>Loan Officer</v>
      </c>
      <c r="I6" s="120" t="s">
        <v>275</v>
      </c>
      <c r="J6" s="120" t="s">
        <v>276</v>
      </c>
      <c r="K6" s="120" t="s">
        <v>280</v>
      </c>
      <c r="L6" s="11">
        <v>354909730</v>
      </c>
      <c r="M6" s="65" t="s">
        <v>285</v>
      </c>
      <c r="N6" s="124">
        <v>73000</v>
      </c>
      <c r="O6" s="124">
        <v>3900</v>
      </c>
      <c r="P6" s="121" t="s">
        <v>139</v>
      </c>
      <c r="Q6" s="80">
        <v>45666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301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" si="8">IF(J8&lt;&gt;"", $F$5, "")</f>
        <v/>
      </c>
      <c r="G8" s="49" t="str">
        <f t="shared" ref="G8" si="9">IF(J8&lt;&gt;"", $G$5, "")</f>
        <v/>
      </c>
      <c r="H8" s="49" t="str">
        <f t="shared" ref="H8" si="10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10" si="11">IF(J9&lt;&gt;"", $F$5, "")</f>
        <v/>
      </c>
      <c r="G9" s="49" t="str">
        <f t="shared" ref="G9:G10" si="12">IF(J9&lt;&gt;"", $G$5, "")</f>
        <v/>
      </c>
      <c r="H9" s="49" t="str">
        <f t="shared" ref="H9:H10" si="13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11"/>
        <v/>
      </c>
      <c r="G10" s="49" t="str">
        <f t="shared" si="12"/>
        <v/>
      </c>
      <c r="H10" s="49" t="str">
        <f t="shared" si="1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1" zoomScale="70" zoomScaleNormal="70" workbookViewId="0">
      <selection activeCell="BP6" sqref="BP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0.4414062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304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306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248</v>
      </c>
      <c r="D5" s="38" t="s">
        <v>244</v>
      </c>
      <c r="E5" s="38" t="s">
        <v>244</v>
      </c>
      <c r="F5" s="38" t="s">
        <v>244</v>
      </c>
      <c r="G5" s="84" t="s">
        <v>259</v>
      </c>
      <c r="H5" s="38" t="s">
        <v>260</v>
      </c>
      <c r="I5" s="84">
        <v>204380</v>
      </c>
      <c r="J5" s="38" t="s">
        <v>272</v>
      </c>
      <c r="K5" s="84">
        <v>204380</v>
      </c>
      <c r="L5" s="84" t="s">
        <v>273</v>
      </c>
      <c r="M5" s="38" t="s">
        <v>274</v>
      </c>
      <c r="N5" s="84">
        <v>86227</v>
      </c>
      <c r="O5" s="84" t="s">
        <v>275</v>
      </c>
      <c r="P5" s="84">
        <v>121262</v>
      </c>
      <c r="Q5" s="38" t="s">
        <v>276</v>
      </c>
      <c r="R5" s="38" t="s">
        <v>249</v>
      </c>
      <c r="S5" s="84" t="s">
        <v>277</v>
      </c>
      <c r="T5" s="84" t="s">
        <v>277</v>
      </c>
      <c r="U5" s="84" t="s">
        <v>278</v>
      </c>
      <c r="V5" s="84" t="s">
        <v>250</v>
      </c>
      <c r="W5" s="84">
        <v>0</v>
      </c>
      <c r="X5" s="38" t="s">
        <v>279</v>
      </c>
      <c r="Y5" s="84">
        <v>354909730</v>
      </c>
      <c r="Z5" s="38" t="s">
        <v>280</v>
      </c>
      <c r="AA5" s="108" t="s">
        <v>285</v>
      </c>
      <c r="AB5" s="84">
        <v>73000</v>
      </c>
      <c r="AC5" s="108" t="s">
        <v>286</v>
      </c>
      <c r="AD5" s="84">
        <v>24</v>
      </c>
      <c r="AE5" s="84" t="s">
        <v>287</v>
      </c>
      <c r="AF5" s="84" t="s">
        <v>288</v>
      </c>
      <c r="AG5" s="108" t="s">
        <v>289</v>
      </c>
      <c r="AH5" s="84" t="s">
        <v>290</v>
      </c>
      <c r="AI5" s="108" t="s">
        <v>291</v>
      </c>
      <c r="AJ5" s="84">
        <v>3900</v>
      </c>
      <c r="AK5" s="84">
        <v>3900</v>
      </c>
      <c r="AL5" s="108" t="s">
        <v>292</v>
      </c>
      <c r="AM5" s="84">
        <v>57587.53</v>
      </c>
      <c r="AN5" s="112">
        <v>20412.47</v>
      </c>
      <c r="AO5" s="112">
        <v>78000</v>
      </c>
      <c r="AP5" s="112">
        <v>15412.47</v>
      </c>
      <c r="AQ5" s="112">
        <v>839.53</v>
      </c>
      <c r="AR5" s="112">
        <v>16252</v>
      </c>
      <c r="AS5" s="112">
        <v>0</v>
      </c>
      <c r="AT5" s="112">
        <v>0</v>
      </c>
      <c r="AU5" s="112">
        <v>0</v>
      </c>
      <c r="AV5" s="84">
        <v>20</v>
      </c>
      <c r="AW5" s="84"/>
      <c r="AX5" s="84"/>
      <c r="AY5" s="108"/>
      <c r="AZ5" s="84"/>
      <c r="BA5" s="84"/>
      <c r="BB5" s="84" t="s">
        <v>251</v>
      </c>
      <c r="BC5" s="84" t="s">
        <v>252</v>
      </c>
      <c r="BD5" s="108"/>
      <c r="BE5" s="84">
        <v>0</v>
      </c>
      <c r="BF5" s="38" t="s">
        <v>277</v>
      </c>
      <c r="BG5" s="84" t="s">
        <v>298</v>
      </c>
      <c r="BH5" s="114" t="s">
        <v>300</v>
      </c>
      <c r="BI5" s="38" t="s">
        <v>110</v>
      </c>
      <c r="BJ5" s="85">
        <v>45957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7800</v>
      </c>
      <c r="BQ5" s="117" t="s">
        <v>208</v>
      </c>
      <c r="BR5" s="130" t="s">
        <v>301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248</v>
      </c>
      <c r="D6" s="38" t="s">
        <v>244</v>
      </c>
      <c r="E6" s="38" t="s">
        <v>244</v>
      </c>
      <c r="F6" s="38" t="s">
        <v>244</v>
      </c>
      <c r="G6" s="84" t="s">
        <v>259</v>
      </c>
      <c r="H6" s="38" t="s">
        <v>260</v>
      </c>
      <c r="I6" s="84">
        <v>204380</v>
      </c>
      <c r="J6" s="38" t="s">
        <v>272</v>
      </c>
      <c r="K6" s="84">
        <v>204380</v>
      </c>
      <c r="L6" s="84" t="s">
        <v>273</v>
      </c>
      <c r="M6" s="38" t="s">
        <v>274</v>
      </c>
      <c r="N6" s="84">
        <v>86227</v>
      </c>
      <c r="O6" s="84" t="s">
        <v>275</v>
      </c>
      <c r="P6" s="84">
        <v>121904</v>
      </c>
      <c r="Q6" s="38" t="s">
        <v>281</v>
      </c>
      <c r="R6" s="38" t="s">
        <v>249</v>
      </c>
      <c r="S6" s="84" t="s">
        <v>282</v>
      </c>
      <c r="T6" s="84" t="s">
        <v>282</v>
      </c>
      <c r="U6" s="84" t="s">
        <v>283</v>
      </c>
      <c r="V6" s="84" t="s">
        <v>250</v>
      </c>
      <c r="W6" s="84">
        <v>0</v>
      </c>
      <c r="X6" s="38" t="s">
        <v>279</v>
      </c>
      <c r="Y6" s="84">
        <v>359792320</v>
      </c>
      <c r="Z6" s="38" t="s">
        <v>284</v>
      </c>
      <c r="AA6" s="108" t="s">
        <v>293</v>
      </c>
      <c r="AB6" s="84">
        <v>86000</v>
      </c>
      <c r="AC6" s="108" t="s">
        <v>286</v>
      </c>
      <c r="AD6" s="84">
        <v>24</v>
      </c>
      <c r="AE6" s="84" t="s">
        <v>269</v>
      </c>
      <c r="AF6" s="84" t="s">
        <v>294</v>
      </c>
      <c r="AG6" s="108" t="s">
        <v>295</v>
      </c>
      <c r="AH6" s="84" t="s">
        <v>296</v>
      </c>
      <c r="AI6" s="108" t="s">
        <v>297</v>
      </c>
      <c r="AJ6" s="84">
        <v>4630</v>
      </c>
      <c r="AK6" s="84">
        <v>4630</v>
      </c>
      <c r="AL6" s="108"/>
      <c r="AM6" s="84">
        <v>0</v>
      </c>
      <c r="AN6" s="112">
        <v>0</v>
      </c>
      <c r="AO6" s="112">
        <v>0</v>
      </c>
      <c r="AP6" s="112">
        <v>86000</v>
      </c>
      <c r="AQ6" s="112">
        <v>24616</v>
      </c>
      <c r="AR6" s="112">
        <v>110616</v>
      </c>
      <c r="AS6" s="112">
        <v>0</v>
      </c>
      <c r="AT6" s="112">
        <v>0</v>
      </c>
      <c r="AU6" s="112">
        <v>0</v>
      </c>
      <c r="AV6" s="84"/>
      <c r="AW6" s="84"/>
      <c r="AX6" s="84"/>
      <c r="AY6" s="108"/>
      <c r="AZ6" s="84"/>
      <c r="BA6" s="84"/>
      <c r="BB6" s="84" t="s">
        <v>251</v>
      </c>
      <c r="BC6" s="84" t="s">
        <v>252</v>
      </c>
      <c r="BD6" s="108"/>
      <c r="BE6" s="84">
        <v>0</v>
      </c>
      <c r="BF6" s="38" t="s">
        <v>282</v>
      </c>
      <c r="BG6" s="84" t="s">
        <v>299</v>
      </c>
      <c r="BH6" s="114" t="s">
        <v>300</v>
      </c>
      <c r="BI6" s="38" t="s">
        <v>110</v>
      </c>
      <c r="BJ6" s="85">
        <v>45957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/>
      <c r="BQ6" s="117"/>
      <c r="BR6" s="130" t="s">
        <v>270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0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30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2025-10-28T05:43:42Z</dcterms:modified>
</cp:coreProperties>
</file>