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8_{C6C9F4D3-60D6-43CC-B945-62F9FB57792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<sst xmlns="http://schemas.openxmlformats.org/spreadsheetml/2006/main" count="355" uniqueCount="302">
  <si>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</si>
  <si>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</si>
  <si>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</si>
  <si>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</si>
  <si>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</si>
  <si>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</si>
  <si>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</si>
  <si>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</si>
  <si>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</si>
  <si>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</si>
  <si>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</si>
  <si>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</si>
  <si>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</si>
  <si>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</si>
  <si>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</si>
  <si>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</si>
  <si>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</si>
  <si>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</si>
  <si>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</si>
  <si>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</si>
  <si>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</si>
  <si>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</si>
  <si>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</si>
  <si>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</si>
  <si>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</si>
  <si>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</si>
  <si>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</si>
  <si>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</si>
  <si>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</si>
  <si>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</si>
  <si>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</si>
  <si>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</si>
  <si>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</si>
  <si>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</si>
  <si>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</si>
  <si>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</si>
  <si>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</si>
  <si>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</si>
  <si>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</si>
  <si>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</si>
  <si>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</si>
  <si>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</si>
  <si>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</si>
  <si>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</si>
  <si>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</si>
  <si>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</si>
  <si>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</si>
  <si>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</si>
  <si>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</si>
  <si>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</si>
  <si>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</si>
  <si>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</si>
  <si>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</si>
  <si>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</si>
  <si>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</si>
  <si>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</si>
  <si>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</si>
  <si>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</si>
  <si>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</si>
  <si>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</si>
  <si>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</si>
  <si>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</si>
  <si>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</si>
  <si>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</si>
  <si>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</si>
  <si>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</si>
  <si>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</si>
  <si>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</si>
  <si>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</si>
  <si>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</si>
  <si>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</si>
  <si>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</si>
  <si>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</si>
  <si>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</si>
  <si>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</si>
  <si>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</si>
  <si>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</si>
  <si>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</si>
  <si>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</si>
  <si>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</si>
  <si>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</si>
  <si>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</si>
  <si>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</si>
  <si>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</si>
  <si>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</si>
  <si>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</si>
  <si>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</si>
  <si>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</si>
  <si>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</si>
  <si>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</si>
  <si>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</si>
  <si>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</si>
  <si>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</si>
  <si>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</si>
  <si>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</si>
  <si>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</si>
  <si>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</si>
  <si>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</si>
  <si>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</si>
  <si>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</si>
  <si>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</si>
  <si>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</si>
  <si>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</si>
  <si>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</si>
  <si>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</si>
  <si>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</si>
  <si>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</si>
  <si>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</si>
  <si>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</si>
  <si>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</si>
  <si>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</si>
  <si>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</si>
  <si>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</si>
  <si>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</si>
  <si>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</si>
  <si>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</si>
  <si>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</si>
  <si>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</si>
  <si>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</si>
  <si>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</si>
  <si>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</si>
  <si>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</si>
  <si>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</si>
  <si>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</si>
  <si>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</si>
  <si>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</si>
  <si>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</si>
  <si>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</si>
  <si>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</si>
  <si>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</si>
  <si>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</si>
  <si>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</si>
  <si>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</si>
  <si>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</si>
  <si>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</si>
  <si>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</si>
  <si>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</si>
  <si>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</si>
  <si>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</si>
  <si>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</si>
  <si>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</si>
  <si>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</si>
  <si>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</si>
  <si>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</si>
  <si>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</si>
  <si>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</si>
  <si>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</si>
  <si>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</si>
  <si>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</si>
  <si>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</si>
  <si>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</si>
  <si>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</si>
  <si>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</si>
  <si>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</si>
  <si>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</si>
  <si>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</si>
  <si>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</si>
  <si>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</si>
  <si>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</si>
  <si>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</si>
  <si>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</si>
  <si>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</si>
  <si>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</si>
  <si>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</si>
  <si>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</si>
  <si>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</si>
  <si>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</si>
  <si>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</si>
  <si>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</si>
  <si>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</si>
  <si>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</si>
  <si>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</si>
  <si>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</si>
  <si>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</si>
  <si>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</si>
  <si>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</si>
  <si>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</si>
  <si>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</si>
  <si>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</si>
  <si>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</si>
  <si>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</si>
  <si>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</si>
  <si>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</si>
  <si>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</si>
  <si>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</si>
  <si>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</si>
  <si>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</si>
  <si>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</si>
  <si>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</si>
  <si>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</si>
  <si>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</si>
  <si>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</si>
  <si>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</si>
  <si>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</si>
  <si>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</si>
  <si>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</si>
  <si>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</si>
  <si>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</si>
  <si>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</si>
  <si>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</si>
  <si>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</si>
  <si>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</si>
  <si>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</si>
  <si>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</si>
  <si>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</si>
  <si>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</si>
  <si>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</si>
  <si>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</si>
  <si>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</si>
  <si>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</si>
  <si>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</si>
  <si>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</si>
  <si>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</si>
  <si>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</si>
  <si>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</si>
  <si>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</si>
  <si>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</si>
  <si>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</si>
  <si>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</si>
  <si>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</si>
  <si>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</si>
  <si>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</si>
  <si>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</si>
  <si>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</si>
  <si>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</si>
  <si>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</si>
  <si>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</si>
  <si>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</si>
  <si>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</si>
  <si>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</si>
  <si>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</si>
  <si>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</si>
  <si>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</si>
  <si>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</si>
  <si>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</si>
  <si>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</si>
  <si>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</si>
  <si>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</si>
  <si>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</si>
  <si>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</si>
  <si>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</si>
  <si>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</si>
  <si>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</si>
  <si>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</si>
  <si>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</si>
  <si>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Loan Outstanding Report Detailed Recon as on 05-Jan-2025</t>
  </si>
  <si>
    <t>Report generation date &amp; time: Monday, January 5, 2026 5:41 PM</t>
  </si>
  <si>
    <t>East</t>
  </si>
  <si>
    <t>Bihar</t>
  </si>
  <si>
    <t>Siwan</t>
  </si>
  <si>
    <t>Mirganj</t>
  </si>
  <si>
    <t>BH3434</t>
  </si>
  <si>
    <t>Barauli</t>
  </si>
  <si>
    <t>Dumra</t>
  </si>
  <si>
    <t>SF0092224</t>
  </si>
  <si>
    <t>Aayush Kumar</t>
  </si>
  <si>
    <t>Dumra C5</t>
  </si>
  <si>
    <t>Dumra C5 Pramila Devi1</t>
  </si>
  <si>
    <t>Chetana Weekly</t>
  </si>
  <si>
    <t>SSF6439654</t>
  </si>
  <si>
    <t>EBC</t>
  </si>
  <si>
    <t>HINDU</t>
  </si>
  <si>
    <t>Tent House</t>
  </si>
  <si>
    <t>UMRAWATI DEVI</t>
  </si>
  <si>
    <t>04-Sep-2024</t>
  </si>
  <si>
    <t>GL-1</t>
  </si>
  <si>
    <t>1.34 Yrs</t>
  </si>
  <si>
    <t>04 Sep 2024</t>
  </si>
  <si>
    <t>&lt;= 2 Years</t>
  </si>
  <si>
    <t>11-Sep-2024</t>
  </si>
  <si>
    <t>01-Jan-2025</t>
  </si>
  <si>
    <t>Open</t>
  </si>
  <si>
    <t>7857982781</t>
  </si>
  <si>
    <t>CSS-149196</t>
  </si>
  <si>
    <t>Dual Staff</t>
  </si>
  <si>
    <t>G1</t>
  </si>
  <si>
    <t>G2</t>
  </si>
  <si>
    <t>Shivam Kumar</t>
  </si>
  <si>
    <t>SF0058797</t>
  </si>
  <si>
    <t>CM</t>
  </si>
  <si>
    <t>SF0064143</t>
  </si>
  <si>
    <t>Mukesh Kumar Tripathi</t>
  </si>
  <si>
    <t>Resigned-Exited</t>
  </si>
  <si>
    <t>Rakesh Kumar Singh/SF0007606</t>
  </si>
  <si>
    <t>Saket Nath Thakur/SF0062081</t>
  </si>
  <si>
    <t>Completed-Report Submitted</t>
  </si>
  <si>
    <t>Cluster Manager</t>
  </si>
  <si>
    <t>FN25-26-03053</t>
  </si>
  <si>
    <t xml:space="preserve">Available &amp; Updated </t>
  </si>
  <si>
    <t>Branch Quality Manager</t>
  </si>
  <si>
    <t>Anuraj</t>
  </si>
  <si>
    <t>SF0079103</t>
  </si>
  <si>
    <t>Branch Manager</t>
  </si>
  <si>
    <t>Abhishek kumar/SF0077481</t>
  </si>
  <si>
    <t>Business</t>
  </si>
  <si>
    <t>Mukesh Kumar tripathi/SF0078016</t>
  </si>
  <si>
    <t>Ranjit Kumar/SF0090200</t>
  </si>
  <si>
    <t xml:space="preserve"> Complainant statement:
The first mail raised by the AVP Ranjit Kumar/SF0090200 on 17th Oct 2025 13:09 PM that BM Sanjeet kumar Soni/SF0098825 done fraud during cash deposit amounting 103699/-
Further on 19th Oct 2025 he replied against the complaints query that BM Sanjeet kumar Soni left for the deposit of amount 1,72,447/- and ran away with the amount, both Safe locker keys and denomination book.
Staff Transferred and Collection Authentication Observations:
As per the HR Data the BM Sanjeet Kumar Soni transferred to another Branch with effective date: 10-Oct 2025. (Source HR Mail enclosed).
From 10th Oct 2025 all the collection entries authenticated through the ID of CM Mukesh Kumar Tripathi/SF0064143.(Source Jayam authenticated data)
So, as per the established process no cash related work should be done by the BM Sanjeet Kumar as his FIMO ID is not worked in the Barauli branch.
Also, if his ID is not working and he is not authenticating any collection entries, safe locker key should be taken handover from him.
And all the cash closing related work should be done by the CM Mukesh Kumar Tripathi/SF0064143 as his FIMO ID is used for collection authentication.
Safe Locker Key Observations:
As per the safe locker key register G1 Key is available with the SBM Sanjeet Kumar Soni &amp; G2 Available with LO Ayush Kumar/SF0092224.
But as per claimed by the CM/AVP both safe locker key is not available in the Branch.
So, due to safe locker is not opened we are unable to verified that any collection amount available in the locker or not.
CCTV Footage observation:
 As CCTV is installed in the Branch we have also go through the footages of 16th Oct 2025 &amp; 17th Oct 2025.
As per footage available on 17th Oct 2025 All the staff went for the field till 08.22 AM.
Further BM came in the Branch at 10:29 AM and left from the Branch at 10:32 AM with his bag.
Also, his movement for three minutes captured in the footage and it is not observed that he went closure to safe locker.
  Conclusion:
As per the opening balance of 17th Oct 2025 amount showing as 1,03,699/- for which we are unable to verify till safe locker not opened.
For the amount 85,210/- collected on 17th Oct 2025 and inputted Rs. 32,102/- on 17th Oct 2025 and rest on 18th Oct’25.
As per the CCTV footage this amount is not kept in the safe locker also, we have not observed any evidence that staffs are handover this amount to BM Sanjeet Kumar Soni/SF0098825
So, as per established process the person who is authenticated these entries are the responsible for any cash misappropriation</t>
  </si>
  <si>
    <t>FIR Not Filled</t>
  </si>
  <si>
    <t>As per R &amp; P report Rs. 1,72,447/- amount posted in general advance on 10-Nov-2025.
As per the opening balance of 17th Oct 2025 amount showing as 1,03,699/- for which we are unable to verify till safe locker not opened.
For the amount 85,210/- collected on 17th Oct 2025 and inputted Rs. 32,102/- on 17th Oct 2025 and rest on 18th Oct’25.
As per the CCTV footage this amount is not kept in the safe locker also, we have not observed any evidence that staffs are handover this amount to BM Sanjeet Kumar Soni/SF0098825
So, as per established process the person who is authenticated these entries are the responsible for any cash misappropriation.</t>
  </si>
  <si>
    <t>As I am not present during the cash misapproproation not able to describe abount the incident.</t>
  </si>
  <si>
    <t>Cash siphoned off complaint.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</si>
</sst>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11" fillId="2" borderId="1" xfId="17" applyFont="1" applyFill="1" applyBorder="1" applyAlignment="1" applyProtection="1">
      <alignment horizontal="left" vertical="top"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H5" sqref="AH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Barauli</v>
      </c>
      <c r="D5" s="63" t="str">
        <f>IF('Physical Cash at Safe'!D28="Yes", 'Physical Cash at Safe'!A4, 'Borrower Wise Details'!C5)</f>
        <v>BH3434</v>
      </c>
      <c r="E5" s="63" t="str">
        <f>IF(D5="", "", IF(ISBLANK('Loan Outstanding Report'!C5), IF('Physical Cash at Safe'!D28="Yes", 'Physical Cash at Safe'!A6, ""), 'Loan Outstanding Report'!C5))</f>
        <v>Bihar</v>
      </c>
      <c r="F5" s="63" t="str">
        <f>IF(D5="", "", IF(ISBLANK('Loan Outstanding Report'!D5), IF('Physical Cash at Safe'!D28="Yes", 'Physical Cash at Safe'!E4, ""), 'Loan Outstanding Report'!D5))</f>
        <v>Siwan</v>
      </c>
      <c r="G5" s="61">
        <v>45947</v>
      </c>
      <c r="H5" s="107" t="s">
        <v>294</v>
      </c>
      <c r="I5" s="61">
        <v>45988</v>
      </c>
      <c r="J5" s="74" t="str">
        <f>IF('Physical Cash at Safe'!D28="Yes",'Physical Cash at Safe'!E28,IF('Borrower Wise Details'!D5&lt;&gt;"",'Borrower Wise Details'!D5,""))</f>
        <v>FN25-26-03053</v>
      </c>
      <c r="K5" s="81">
        <v>0</v>
      </c>
      <c r="L5" s="82">
        <v>85210</v>
      </c>
      <c r="M5" s="82">
        <v>0</v>
      </c>
      <c r="N5" s="82" t="s">
        <v>295</v>
      </c>
      <c r="O5" s="82" t="s">
        <v>296</v>
      </c>
      <c r="P5" s="82" t="s">
        <v>283</v>
      </c>
      <c r="Q5" s="82" t="s">
        <v>284</v>
      </c>
      <c r="R5" s="75" t="str">
        <f>IF('Physical Cash at Safe'!$D$28="Yes", 'Physical Cash at Safe'!$A$28, IF('Borrower Wise Details'!F5&lt;&gt;"", 'Borrower Wise Details'!F5, ""))</f>
        <v>Mukesh Kumar Tripathi</v>
      </c>
      <c r="S5" s="74" t="str">
        <f>IF('Physical Cash at Safe'!$D$28="Yes", 'Physical Cash at Safe'!$C$28, IF('Borrower Wise Details'!H5&lt;&gt;"", 'Borrower Wise Details'!H5, ""))</f>
        <v>Cluster Manager</v>
      </c>
      <c r="T5" s="74" t="str">
        <f>IF('Physical Cash at Safe'!$D$28="Yes", 'Physical Cash at Safe'!$B$28, IF('Borrower Wise Details'!G5&lt;&gt;"", 'Borrower Wise Details'!G5, ""))</f>
        <v>SF0064143</v>
      </c>
      <c r="U5" s="77" t="s">
        <v>282</v>
      </c>
      <c r="V5" s="61">
        <v>45986</v>
      </c>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285</v>
      </c>
      <c r="Z5" s="61">
        <v>46063</v>
      </c>
      <c r="AA5" s="61">
        <v>46063</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172447</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172447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46064</v>
      </c>
      <c r="AH5" s="70" t="s">
        <v>297</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4" sqref="R4"/>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6" t="s">
        <v>87</v>
      </c>
      <c r="I3" s="136"/>
      <c r="J3" s="136"/>
      <c r="K3" s="136"/>
      <c r="L3" s="136"/>
      <c r="M3" s="136"/>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Barauli</v>
      </c>
      <c r="C5" s="50" t="str">
        <f>IF('Fraud Investigation Report'!D5="", "", 'Fraud Investigation Report'!D5)</f>
        <v>BH3434</v>
      </c>
      <c r="D5" s="68" t="str">
        <f>IF(OR('Fraud Investigation Report'!R5="", 'Fraud Investigation Report'!R5=0), "", 'Fraud Investigation Report'!R5)</f>
        <v>Mukesh Kumar Tripathi</v>
      </c>
      <c r="E5" s="68" t="str">
        <f>IF(OR('Fraud Investigation Report'!T5="", 'Fraud Investigation Report'!T5=0), "", 'Fraud Investigation Report'!T5)</f>
        <v>SF0064143</v>
      </c>
      <c r="F5" s="68" t="str">
        <f>IF(OR('Fraud Investigation Report'!S5="", 'Fraud Investigation Report'!S5=0), "", 'Fraud Investigation Report'!S5)</f>
        <v>Cluster Manager</v>
      </c>
      <c r="G5" s="50" t="str">
        <f>IF('Fraud Investigation Report'!J5="", "", 'Fraud Investigation Report'!J5)</f>
        <v>FN25-26-03053</v>
      </c>
      <c r="H5" s="69">
        <f>IF(OR(ISNUMBER(SEARCH("Safe Locker Cash Siphoned Off",'Fraud Investigation Report'!W5)), ISNUMBER(SEARCH("Safe Locker Cash Siphoned Off",'Fraud Investigation Report'!X5))), 'Physical Cash at Safe'!$A$30, "")</f>
        <v>172447</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172447</v>
      </c>
      <c r="O5" s="69">
        <f>IF('Fraud Investigation Report'!AD5="", "", 'Fraud Investigation Report'!AD5)</f>
        <v>0</v>
      </c>
      <c r="P5" s="126">
        <f>IF(AND(N5="", O5=""), "", IF(O5="", N5, N5 - IF(ISNUMBER(O5), O5, 0)))</f>
        <v>172447</v>
      </c>
      <c r="Q5" s="49"/>
      <c r="R5" s="84" t="s">
        <v>298</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8" t="s">
        <v>2</v>
      </c>
      <c r="B1" s="139"/>
      <c r="C1" s="139"/>
      <c r="D1" s="139"/>
      <c r="E1" s="140"/>
    </row>
    <row r="2" spans="1:5" ht="18" x14ac:dyDescent="0.35">
      <c r="A2" s="14"/>
      <c r="B2" s="141" t="s">
        <v>3</v>
      </c>
      <c r="C2" s="141"/>
      <c r="D2" s="141"/>
      <c r="E2" s="15"/>
    </row>
    <row r="3" spans="1:5" ht="14.4" x14ac:dyDescent="0.3">
      <c r="A3" s="16" t="s">
        <v>1</v>
      </c>
      <c r="B3" s="16" t="s">
        <v>0</v>
      </c>
      <c r="C3" s="16" t="s">
        <v>66</v>
      </c>
      <c r="D3" s="16" t="s">
        <v>67</v>
      </c>
      <c r="E3" s="16" t="s">
        <v>68</v>
      </c>
    </row>
    <row r="4" spans="1:5" ht="24" customHeight="1" x14ac:dyDescent="0.3">
      <c r="A4" s="40" t="s">
        <v>251</v>
      </c>
      <c r="B4" s="41" t="s">
        <v>252</v>
      </c>
      <c r="C4" s="41" t="s">
        <v>250</v>
      </c>
      <c r="D4" s="41" t="s">
        <v>250</v>
      </c>
      <c r="E4" s="41" t="s">
        <v>249</v>
      </c>
    </row>
    <row r="5" spans="1:5" ht="35.25" customHeight="1" x14ac:dyDescent="0.3">
      <c r="A5" s="17" t="s">
        <v>5</v>
      </c>
      <c r="B5" s="17" t="s">
        <v>99</v>
      </c>
      <c r="C5" s="17" t="s">
        <v>214</v>
      </c>
      <c r="D5" s="17" t="s">
        <v>100</v>
      </c>
      <c r="E5" s="17" t="s">
        <v>69</v>
      </c>
    </row>
    <row r="6" spans="1:5" ht="25.5" customHeight="1" x14ac:dyDescent="0.3">
      <c r="A6" s="42" t="s">
        <v>248</v>
      </c>
      <c r="B6" s="18">
        <v>46052</v>
      </c>
      <c r="C6" s="18">
        <v>46051</v>
      </c>
      <c r="D6" s="18">
        <v>46052</v>
      </c>
      <c r="E6" s="19">
        <v>0.5</v>
      </c>
    </row>
    <row r="7" spans="1:5" ht="15.6" x14ac:dyDescent="0.3">
      <c r="A7" s="142" t="s">
        <v>70</v>
      </c>
      <c r="B7" s="143"/>
      <c r="C7" s="143"/>
      <c r="D7" s="143"/>
      <c r="E7" s="143"/>
    </row>
    <row r="8" spans="1:5" ht="15" customHeight="1" x14ac:dyDescent="0.3">
      <c r="A8" s="144" t="s">
        <v>71</v>
      </c>
      <c r="B8" s="146" t="s">
        <v>92</v>
      </c>
      <c r="C8" s="147"/>
      <c r="D8" s="148" t="s">
        <v>72</v>
      </c>
      <c r="E8" s="149"/>
    </row>
    <row r="9" spans="1:5" ht="14.4" x14ac:dyDescent="0.3">
      <c r="A9" s="145"/>
      <c r="B9" s="20" t="s">
        <v>73</v>
      </c>
      <c r="C9" s="21" t="s">
        <v>74</v>
      </c>
      <c r="D9" s="21" t="s">
        <v>73</v>
      </c>
      <c r="E9" s="21" t="s">
        <v>74</v>
      </c>
    </row>
    <row r="10" spans="1:5" ht="14.4" x14ac:dyDescent="0.3">
      <c r="A10" s="22">
        <v>2000</v>
      </c>
      <c r="B10" s="93"/>
      <c r="C10" s="23"/>
      <c r="D10" s="93"/>
      <c r="E10" s="23">
        <f>D10*A10</f>
        <v>0</v>
      </c>
    </row>
    <row r="11" spans="1:5" ht="14.4" x14ac:dyDescent="0.3">
      <c r="A11" s="24">
        <v>500</v>
      </c>
      <c r="B11" s="25">
        <v>36</v>
      </c>
      <c r="C11" s="23">
        <f>B11*A11</f>
        <v>18000</v>
      </c>
      <c r="D11" s="25">
        <v>36</v>
      </c>
      <c r="E11" s="23">
        <f t="shared" ref="E11:E17" si="0">D11*A11</f>
        <v>18000</v>
      </c>
    </row>
    <row r="12" spans="1:5" ht="14.4" x14ac:dyDescent="0.3">
      <c r="A12" s="24">
        <v>200</v>
      </c>
      <c r="B12" s="25">
        <v>5</v>
      </c>
      <c r="C12" s="23">
        <f>B12*A12</f>
        <v>1000</v>
      </c>
      <c r="D12" s="25">
        <v>5</v>
      </c>
      <c r="E12" s="23">
        <f t="shared" si="0"/>
        <v>1000</v>
      </c>
    </row>
    <row r="13" spans="1:5" ht="14.4" x14ac:dyDescent="0.3">
      <c r="A13" s="24">
        <v>100</v>
      </c>
      <c r="B13" s="25">
        <v>53</v>
      </c>
      <c r="C13" s="23">
        <f t="shared" ref="C13:C17" si="1">B13*A13</f>
        <v>5300</v>
      </c>
      <c r="D13" s="25">
        <v>53</v>
      </c>
      <c r="E13" s="23">
        <f t="shared" si="0"/>
        <v>5300</v>
      </c>
    </row>
    <row r="14" spans="1:5" ht="14.4" x14ac:dyDescent="0.3">
      <c r="A14" s="24">
        <v>50</v>
      </c>
      <c r="B14" s="25">
        <v>16</v>
      </c>
      <c r="C14" s="23">
        <f t="shared" si="1"/>
        <v>800</v>
      </c>
      <c r="D14" s="25">
        <v>16</v>
      </c>
      <c r="E14" s="23">
        <f t="shared" si="0"/>
        <v>800</v>
      </c>
    </row>
    <row r="15" spans="1:5" ht="14.4" x14ac:dyDescent="0.3">
      <c r="A15" s="24">
        <v>20</v>
      </c>
      <c r="B15" s="25">
        <v>12</v>
      </c>
      <c r="C15" s="23">
        <f t="shared" si="1"/>
        <v>240</v>
      </c>
      <c r="D15" s="25">
        <v>12</v>
      </c>
      <c r="E15" s="23">
        <f t="shared" si="0"/>
        <v>240</v>
      </c>
    </row>
    <row r="16" spans="1:5" ht="14.4" x14ac:dyDescent="0.3">
      <c r="A16" s="24">
        <v>10</v>
      </c>
      <c r="B16" s="25">
        <v>14</v>
      </c>
      <c r="C16" s="23">
        <f t="shared" si="1"/>
        <v>140</v>
      </c>
      <c r="D16" s="25">
        <v>14</v>
      </c>
      <c r="E16" s="23">
        <f t="shared" si="0"/>
        <v>140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25480</v>
      </c>
      <c r="D19" s="30" t="s">
        <v>76</v>
      </c>
      <c r="E19" s="31">
        <f>SUM(E10:E18)</f>
        <v>25480</v>
      </c>
    </row>
    <row r="20" spans="1:5" ht="30" customHeight="1" x14ac:dyDescent="0.3">
      <c r="A20" s="150" t="s">
        <v>97</v>
      </c>
      <c r="B20" s="151"/>
      <c r="C20" s="32">
        <v>25480</v>
      </c>
      <c r="D20" s="33" t="s">
        <v>91</v>
      </c>
      <c r="E20" s="34">
        <v>0</v>
      </c>
    </row>
    <row r="21" spans="1:5" ht="30" customHeight="1" x14ac:dyDescent="0.3">
      <c r="A21" s="152" t="s">
        <v>88</v>
      </c>
      <c r="B21" s="153"/>
      <c r="C21" s="34">
        <v>0</v>
      </c>
      <c r="D21" s="33" t="s">
        <v>89</v>
      </c>
      <c r="E21" s="34">
        <v>0</v>
      </c>
    </row>
    <row r="22" spans="1:5" ht="30" customHeight="1" x14ac:dyDescent="0.3">
      <c r="A22" s="152" t="s">
        <v>77</v>
      </c>
      <c r="B22" s="153"/>
      <c r="C22" s="34">
        <v>0</v>
      </c>
      <c r="D22" s="35" t="s">
        <v>78</v>
      </c>
      <c r="E22" s="34"/>
    </row>
    <row r="23" spans="1:5" ht="30" customHeight="1" x14ac:dyDescent="0.3">
      <c r="A23" s="152" t="s">
        <v>79</v>
      </c>
      <c r="B23" s="153"/>
      <c r="C23" s="52">
        <f>(C19+C21)-(E20+E21)-E19</f>
        <v>0</v>
      </c>
      <c r="D23" s="53" t="s">
        <v>213</v>
      </c>
      <c r="E23" s="34">
        <v>0</v>
      </c>
    </row>
    <row r="24" spans="1:5" ht="82.5" customHeight="1" x14ac:dyDescent="0.3">
      <c r="A24" s="33" t="s">
        <v>80</v>
      </c>
      <c r="B24" s="137" t="s">
        <v>299</v>
      </c>
      <c r="C24" s="137"/>
      <c r="D24" s="137"/>
      <c r="E24" s="137"/>
    </row>
    <row r="25" spans="1:5" ht="57.75" customHeight="1" x14ac:dyDescent="0.3">
      <c r="A25" s="36" t="s">
        <v>81</v>
      </c>
      <c r="B25" s="154" t="s">
        <v>300</v>
      </c>
      <c r="C25" s="154"/>
      <c r="D25" s="154"/>
      <c r="E25" s="154"/>
    </row>
    <row r="26" spans="1:5" ht="20.100000000000001" customHeight="1" x14ac:dyDescent="0.3">
      <c r="A26" s="157" t="s">
        <v>190</v>
      </c>
      <c r="B26" s="157"/>
      <c r="C26" s="157"/>
      <c r="D26" s="157"/>
      <c r="E26" s="157"/>
    </row>
    <row r="27" spans="1:5" ht="27.75" customHeight="1" x14ac:dyDescent="0.3">
      <c r="A27" s="72" t="s">
        <v>142</v>
      </c>
      <c r="B27" s="72" t="s">
        <v>143</v>
      </c>
      <c r="C27" s="72" t="s">
        <v>144</v>
      </c>
      <c r="D27" s="72" t="s">
        <v>186</v>
      </c>
      <c r="E27" s="72" t="s">
        <v>187</v>
      </c>
    </row>
    <row r="28" spans="1:5" ht="30" customHeight="1" x14ac:dyDescent="0.3">
      <c r="A28" s="41" t="s">
        <v>281</v>
      </c>
      <c r="B28" s="41" t="s">
        <v>280</v>
      </c>
      <c r="C28" s="43" t="s">
        <v>286</v>
      </c>
      <c r="D28" s="43" t="s">
        <v>242</v>
      </c>
      <c r="E28" s="79" t="s">
        <v>287</v>
      </c>
    </row>
    <row r="29" spans="1:5" ht="30" customHeight="1" x14ac:dyDescent="0.3">
      <c r="A29" s="72" t="s">
        <v>189</v>
      </c>
      <c r="B29" s="73" t="s">
        <v>188</v>
      </c>
      <c r="C29" s="72" t="s">
        <v>215</v>
      </c>
      <c r="D29" s="155" t="s">
        <v>216</v>
      </c>
      <c r="E29" s="156"/>
    </row>
    <row r="30" spans="1:5" ht="40.049999999999997" customHeight="1" x14ac:dyDescent="0.3">
      <c r="A30" s="127">
        <v>172447</v>
      </c>
      <c r="B30" s="127">
        <v>0</v>
      </c>
      <c r="C30" s="128"/>
      <c r="D30" s="158" t="s">
        <v>192</v>
      </c>
      <c r="E30" s="159"/>
    </row>
    <row r="31" spans="1:5" ht="15" customHeight="1" x14ac:dyDescent="0.3">
      <c r="A31" s="160"/>
      <c r="B31" s="161"/>
      <c r="C31" s="161"/>
      <c r="D31" s="161"/>
      <c r="E31" s="162"/>
    </row>
    <row r="32" spans="1:5" ht="24.75" customHeight="1" x14ac:dyDescent="0.3">
      <c r="A32" s="37" t="s">
        <v>217</v>
      </c>
      <c r="B32" s="38" t="s">
        <v>274</v>
      </c>
      <c r="C32" s="37" t="s">
        <v>82</v>
      </c>
      <c r="D32" s="134" t="s">
        <v>288</v>
      </c>
      <c r="E32" s="135"/>
    </row>
    <row r="33" spans="1:5" ht="18" customHeight="1" x14ac:dyDescent="0.3">
      <c r="A33" s="37" t="s">
        <v>83</v>
      </c>
      <c r="B33" s="106" t="s">
        <v>275</v>
      </c>
      <c r="C33" s="39" t="s">
        <v>84</v>
      </c>
      <c r="D33" s="130" t="s">
        <v>276</v>
      </c>
      <c r="E33" s="131"/>
    </row>
    <row r="34" spans="1:5" ht="27.6" x14ac:dyDescent="0.3">
      <c r="A34" s="39" t="s">
        <v>218</v>
      </c>
      <c r="B34" s="38" t="s">
        <v>290</v>
      </c>
      <c r="C34" s="39" t="s">
        <v>219</v>
      </c>
      <c r="D34" s="132" t="s">
        <v>277</v>
      </c>
      <c r="E34" s="133"/>
    </row>
    <row r="35" spans="1:5" ht="27.6" x14ac:dyDescent="0.3">
      <c r="A35" s="39" t="s">
        <v>220</v>
      </c>
      <c r="B35" s="38" t="s">
        <v>291</v>
      </c>
      <c r="C35" s="39" t="s">
        <v>222</v>
      </c>
      <c r="D35" s="132" t="s">
        <v>278</v>
      </c>
      <c r="E35" s="133"/>
    </row>
    <row r="36" spans="1:5" ht="25.5" customHeight="1" x14ac:dyDescent="0.3">
      <c r="A36" s="39" t="s">
        <v>221</v>
      </c>
      <c r="B36" s="38" t="s">
        <v>292</v>
      </c>
      <c r="C36" s="39" t="s">
        <v>223</v>
      </c>
      <c r="D36" s="132" t="s">
        <v>289</v>
      </c>
      <c r="E36" s="133"/>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16">
    <mergeCell ref="B25:E25"/>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1" zoomScale="90" zoomScaleNormal="90" workbookViewId="0">
      <selection activeCell="W5" sqref="W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BH3434</v>
      </c>
      <c r="C5" s="119" t="str">
        <f>IF('Loan Outstanding Report'!$H$5="", "", 'Loan Outstanding Report'!$H$5)</f>
        <v>Barauli</v>
      </c>
      <c r="D5" s="41" t="s">
        <v>273</v>
      </c>
      <c r="E5" s="65">
        <v>46027</v>
      </c>
      <c r="F5" s="38" t="s">
        <v>281</v>
      </c>
      <c r="G5" s="49" t="s">
        <v>280</v>
      </c>
      <c r="H5" s="49" t="s">
        <v>279</v>
      </c>
      <c r="I5" s="120" t="s">
        <v>256</v>
      </c>
      <c r="J5" s="120" t="s">
        <v>259</v>
      </c>
      <c r="K5" s="120" t="s">
        <v>263</v>
      </c>
      <c r="L5" s="11">
        <v>357987841</v>
      </c>
      <c r="M5" s="65" t="s">
        <v>264</v>
      </c>
      <c r="N5" s="124">
        <v>45000</v>
      </c>
      <c r="O5" s="124">
        <v>560</v>
      </c>
      <c r="P5" s="121" t="s">
        <v>139</v>
      </c>
      <c r="Q5" s="80">
        <v>46009</v>
      </c>
      <c r="R5" s="124">
        <v>0</v>
      </c>
      <c r="S5" s="124">
        <v>0</v>
      </c>
      <c r="T5" s="124">
        <v>0</v>
      </c>
      <c r="U5" s="125">
        <f t="shared" ref="U5" si="0">IF(AND(ISBLANK(R5),ISBLANK(S5),ISBLANK(T5)),"",R5-(S5+T5))</f>
        <v>0</v>
      </c>
      <c r="V5" s="117" t="s">
        <v>202</v>
      </c>
      <c r="W5" s="122" t="s">
        <v>301</v>
      </c>
    </row>
    <row r="6" spans="1:23" ht="25.05" customHeight="1" x14ac:dyDescent="0.3">
      <c r="A6" s="64">
        <v>2</v>
      </c>
      <c r="B6" s="60" t="str">
        <f>IF(J6&lt;&gt;"", $B$5, "")</f>
        <v/>
      </c>
      <c r="C6" s="119" t="str">
        <f>IF(J6&lt;&gt;"", $C$5, "")</f>
        <v/>
      </c>
      <c r="D6" s="41" t="str">
        <f>IF(J6&lt;&gt;"", $D$5, "")</f>
        <v/>
      </c>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5" sqref="A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245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247</v>
      </c>
      <c r="C5" s="38" t="s">
        <v>248</v>
      </c>
      <c r="D5" s="38" t="s">
        <v>249</v>
      </c>
      <c r="E5" s="38" t="s">
        <v>250</v>
      </c>
      <c r="F5" s="38" t="s">
        <v>250</v>
      </c>
      <c r="G5" s="84" t="s">
        <v>251</v>
      </c>
      <c r="H5" s="38" t="s">
        <v>252</v>
      </c>
      <c r="I5" s="84">
        <v>203509</v>
      </c>
      <c r="J5" s="38" t="s">
        <v>253</v>
      </c>
      <c r="K5" s="84">
        <v>203509</v>
      </c>
      <c r="L5" s="84" t="s">
        <v>254</v>
      </c>
      <c r="M5" s="38" t="s">
        <v>255</v>
      </c>
      <c r="N5" s="84">
        <v>505224</v>
      </c>
      <c r="O5" s="84" t="s">
        <v>256</v>
      </c>
      <c r="P5" s="84">
        <v>823548</v>
      </c>
      <c r="Q5" s="38" t="s">
        <v>257</v>
      </c>
      <c r="R5" s="38" t="s">
        <v>258</v>
      </c>
      <c r="S5" s="84" t="s">
        <v>259</v>
      </c>
      <c r="T5" s="84" t="s">
        <v>259</v>
      </c>
      <c r="U5" s="84" t="s">
        <v>260</v>
      </c>
      <c r="V5" s="84" t="s">
        <v>261</v>
      </c>
      <c r="W5" s="84">
        <v>0</v>
      </c>
      <c r="X5" s="38" t="s">
        <v>262</v>
      </c>
      <c r="Y5" s="84">
        <v>357987841</v>
      </c>
      <c r="Z5" s="38" t="s">
        <v>263</v>
      </c>
      <c r="AA5" s="108" t="s">
        <v>264</v>
      </c>
      <c r="AB5" s="84">
        <v>45000</v>
      </c>
      <c r="AC5" s="108"/>
      <c r="AD5" s="84">
        <v>102</v>
      </c>
      <c r="AE5" s="84" t="s">
        <v>265</v>
      </c>
      <c r="AF5" s="84" t="s">
        <v>266</v>
      </c>
      <c r="AG5" s="108" t="s">
        <v>267</v>
      </c>
      <c r="AH5" s="84" t="s">
        <v>268</v>
      </c>
      <c r="AI5" s="108" t="s">
        <v>269</v>
      </c>
      <c r="AJ5" s="84">
        <v>560</v>
      </c>
      <c r="AK5" s="84">
        <v>560</v>
      </c>
      <c r="AL5" s="108" t="s">
        <v>270</v>
      </c>
      <c r="AM5" s="84">
        <v>6117.89</v>
      </c>
      <c r="AN5" s="112">
        <v>3402.11</v>
      </c>
      <c r="AO5" s="112">
        <v>9520</v>
      </c>
      <c r="AP5" s="112">
        <v>38882.11</v>
      </c>
      <c r="AQ5" s="112">
        <v>8402.89</v>
      </c>
      <c r="AR5" s="112">
        <v>47285</v>
      </c>
      <c r="AS5" s="112">
        <v>0</v>
      </c>
      <c r="AT5" s="112">
        <v>0</v>
      </c>
      <c r="AU5" s="112">
        <v>0</v>
      </c>
      <c r="AV5" s="84">
        <v>69</v>
      </c>
      <c r="AW5" s="84"/>
      <c r="AX5" s="84"/>
      <c r="AY5" s="108"/>
      <c r="AZ5" s="84"/>
      <c r="BA5" s="84"/>
      <c r="BB5" s="84" t="s">
        <v>271</v>
      </c>
      <c r="BC5" s="84" t="s">
        <v>145</v>
      </c>
      <c r="BD5" s="108"/>
      <c r="BE5" s="84">
        <v>0</v>
      </c>
      <c r="BF5" s="38" t="s">
        <v>259</v>
      </c>
      <c r="BG5" s="84" t="s">
        <v>272</v>
      </c>
      <c r="BH5" s="114" t="s">
        <v>293</v>
      </c>
      <c r="BI5" s="38" t="s">
        <v>110</v>
      </c>
      <c r="BJ5" s="85">
        <v>46052</v>
      </c>
      <c r="BK5" s="84"/>
      <c r="BL5" s="38" t="s">
        <v>114</v>
      </c>
      <c r="BM5" s="115" t="s">
        <v>119</v>
      </c>
      <c r="BN5" s="116" t="s">
        <v>201</v>
      </c>
      <c r="BO5" s="84" t="s">
        <v>243</v>
      </c>
      <c r="BP5" s="84">
        <v>0</v>
      </c>
      <c r="BQ5" s="117"/>
      <c r="BR5" s="129" t="s">
        <v>301</v>
      </c>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2026-02-11T08:23:18Z</dcterms:modified>
</cp:coreProperties>
</file>