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5-03-26\FN25-26-03099\"/>
    </mc:Choice>
  </mc:AlternateContent>
  <xr:revisionPtr revIDLastSave="0" documentId="13_ncr:1_{7F849EED-874B-4AA6-BBC7-55C019D9E910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<sst xmlns="http://schemas.openxmlformats.org/spreadsheetml/2006/main" count="520" uniqueCount="327">
  <si>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</si>
  <si>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</si>
  <si>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</si>
  <si>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</si>
  <si>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</si>
  <si>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</si>
  <si>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</si>
  <si>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</si>
  <si>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</si>
  <si>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</si>
  <si>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</si>
  <si>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</si>
  <si>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</si>
  <si>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</si>
  <si>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</si>
  <si>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</si>
  <si>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</si>
  <si>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</si>
  <si>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</si>
  <si>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</si>
  <si>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</si>
  <si>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</si>
  <si>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</si>
  <si>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</si>
  <si>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</si>
  <si>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</si>
  <si>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</si>
  <si>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</si>
  <si>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</si>
  <si>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</si>
  <si>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</si>
  <si>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</si>
  <si>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</si>
  <si>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</si>
  <si>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</si>
  <si>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</si>
  <si>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</si>
  <si>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</si>
  <si>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</si>
  <si>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</si>
  <si>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</si>
  <si>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</si>
  <si>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</si>
  <si>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</si>
  <si>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</si>
  <si>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</si>
  <si>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</si>
  <si>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</si>
  <si>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</si>
  <si>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</si>
  <si>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</si>
  <si>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</si>
  <si>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</si>
  <si>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</si>
  <si>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</si>
  <si>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</si>
  <si>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</si>
  <si>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</si>
  <si>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</si>
  <si>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</si>
  <si>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</si>
  <si>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</si>
  <si>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</si>
  <si>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</si>
  <si>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</si>
  <si>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</si>
  <si>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</si>
  <si>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</si>
  <si>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</si>
  <si>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</si>
  <si>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</si>
  <si>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</si>
  <si>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</si>
  <si>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</si>
  <si>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</si>
  <si>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</si>
  <si>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</si>
  <si>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</si>
  <si>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</si>
  <si>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</si>
  <si>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</si>
  <si>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</si>
  <si>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</si>
  <si>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</si>
  <si>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</si>
  <si>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</si>
  <si>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</si>
  <si>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</si>
  <si>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</si>
  <si>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</si>
  <si>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</si>
  <si>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</si>
  <si>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</si>
  <si>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</si>
  <si>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</si>
  <si>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</si>
  <si>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</si>
  <si>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</si>
  <si>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</si>
  <si>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</si>
  <si>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</si>
  <si>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</si>
  <si>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</si>
  <si>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</si>
  <si>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</si>
  <si>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</si>
  <si>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</si>
  <si>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</si>
  <si>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</si>
  <si>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</si>
  <si>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</si>
  <si>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</si>
  <si>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</si>
  <si>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</si>
  <si>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</si>
  <si>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</si>
  <si>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</si>
  <si>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</si>
  <si>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</si>
  <si>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</si>
  <si>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</si>
  <si>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</si>
  <si>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</si>
  <si>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</si>
  <si>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</si>
  <si>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</si>
  <si>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</si>
  <si>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</si>
  <si>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</si>
  <si>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</si>
  <si>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</si>
  <si>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</si>
  <si>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</si>
  <si>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</si>
  <si>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</si>
  <si>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</si>
  <si>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</si>
  <si>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</si>
  <si>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</si>
  <si>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</si>
  <si>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</si>
  <si>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</si>
  <si>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</si>
  <si>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</si>
  <si>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</si>
  <si>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</si>
  <si>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</si>
  <si>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</si>
  <si>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</si>
  <si>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</si>
  <si>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</si>
  <si>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</si>
  <si>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</si>
  <si>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</si>
  <si>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</si>
  <si>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</si>
  <si>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</si>
  <si>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</si>
  <si>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</si>
  <si>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</si>
  <si>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</si>
  <si>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</si>
  <si>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</si>
  <si>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</si>
  <si>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</si>
  <si>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</si>
  <si>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</si>
  <si>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</si>
  <si>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</si>
  <si>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</si>
  <si>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</si>
  <si>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</si>
  <si>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</si>
  <si>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</si>
  <si>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</si>
  <si>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</si>
  <si>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</si>
  <si>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</si>
  <si>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</si>
  <si>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</si>
  <si>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</si>
  <si>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</si>
  <si>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</si>
  <si>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</si>
  <si>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</si>
  <si>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</si>
  <si>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</si>
  <si>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</si>
  <si>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</si>
  <si>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</si>
  <si>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</si>
  <si>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</si>
  <si>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</si>
  <si>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</si>
  <si>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</si>
  <si>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</si>
  <si>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</si>
  <si>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</si>
  <si>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</si>
  <si>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</si>
  <si>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</si>
  <si>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</si>
  <si>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</si>
  <si>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</si>
  <si>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</si>
  <si>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</si>
  <si>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</si>
  <si>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</si>
  <si>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</si>
  <si>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</si>
  <si>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</si>
  <si>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</si>
  <si>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</si>
  <si>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</si>
  <si>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</si>
  <si>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</si>
  <si>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</si>
  <si>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</si>
  <si>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</si>
  <si>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</si>
  <si>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</si>
  <si>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</si>
  <si>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</si>
  <si>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</si>
  <si>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</si>
  <si>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</si>
  <si>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</si>
  <si>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</si>
  <si>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</si>
  <si>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</si>
  <si>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</si>
  <si>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</si>
  <si>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</si>
  <si>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</si>
  <si>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</si>
  <si>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</si>
  <si>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</si>
  <si>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</si>
  <si>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</si>
  <si>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</si>
  <si>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</si>
  <si>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</si>
  <si>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</si>
  <si>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</si>
  <si>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</si>
  <si>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</si>
  <si>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</si>
  <si>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</si>
  <si>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</si>
  <si>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Gaya Jee</t>
  </si>
  <si>
    <t>Guraru</t>
  </si>
  <si>
    <t>BH3036</t>
  </si>
  <si>
    <t>Bela</t>
  </si>
  <si>
    <t>SF0094300</t>
  </si>
  <si>
    <t>Ajeet kumar</t>
  </si>
  <si>
    <t>671532 C20</t>
  </si>
  <si>
    <t>671532 C20 Rajan 3331</t>
  </si>
  <si>
    <t>Chetana</t>
  </si>
  <si>
    <t>SSF4128433</t>
  </si>
  <si>
    <t>EBC</t>
  </si>
  <si>
    <t>MUSLIM</t>
  </si>
  <si>
    <t>Book Stall</t>
  </si>
  <si>
    <t>YASMIN PARVEEN</t>
  </si>
  <si>
    <t>06</t>
  </si>
  <si>
    <t>1</t>
  </si>
  <si>
    <t>2.59 Yrs</t>
  </si>
  <si>
    <t>13 Jul 2023</t>
  </si>
  <si>
    <t>&gt; 2 to 4 Years</t>
  </si>
  <si>
    <t>06-Sep-2023</t>
  </si>
  <si>
    <t>06-Feb-2025</t>
  </si>
  <si>
    <t>Open</t>
  </si>
  <si>
    <t>Durgesh Kumar(SF0097143)</t>
  </si>
  <si>
    <t>Musaharibigha</t>
  </si>
  <si>
    <t>SF0085050</t>
  </si>
  <si>
    <t>Dayanand Thakur</t>
  </si>
  <si>
    <t>688990 C3</t>
  </si>
  <si>
    <t>688990 C3 Ashok1</t>
  </si>
  <si>
    <t>SSF4522491</t>
  </si>
  <si>
    <t>HINDU</t>
  </si>
  <si>
    <t>Glass Work</t>
  </si>
  <si>
    <t>CHAMPA KHATOON</t>
  </si>
  <si>
    <t>03</t>
  </si>
  <si>
    <t>2.42 Yrs</t>
  </si>
  <si>
    <t>15 Sep 2023</t>
  </si>
  <si>
    <t>03-Oct-2023</t>
  </si>
  <si>
    <t>03-Feb-2025</t>
  </si>
  <si>
    <t>Akhilesh kumar</t>
  </si>
  <si>
    <t>SF0075216</t>
  </si>
  <si>
    <t>CA</t>
  </si>
  <si>
    <t>352986586</t>
  </si>
  <si>
    <t xml:space="preserve">Borrower says they have paid the loan EMI-352130658-Pre Close cash paid 08-01-2025 Akhilesh Kumar but still OD showing on loan account </t>
  </si>
  <si>
    <t>1.Borrower says they have paid the loan EMI-352986586-Pre Close rs 18700, 4 Oct 24 to Akhilesh Kumar but still OD showing on loan account
2.As per Borrower she given Rs.5000 cash on same date but evidence not available with borrower.</t>
  </si>
  <si>
    <t xml:space="preserve"> FN25-26-03099</t>
  </si>
  <si>
    <t>Reporting Time : 07:20 PM</t>
  </si>
  <si>
    <t>Gaya jee</t>
  </si>
  <si>
    <t>Dual Staff</t>
  </si>
  <si>
    <t>L</t>
  </si>
  <si>
    <t>Sujeet Kumar</t>
  </si>
  <si>
    <t>SF0067529</t>
  </si>
  <si>
    <t>BM</t>
  </si>
  <si>
    <t>Available &amp; Updated</t>
  </si>
  <si>
    <t>R</t>
  </si>
  <si>
    <t>Aman Kumar</t>
  </si>
  <si>
    <t>SF0095395</t>
  </si>
  <si>
    <t>BQM</t>
  </si>
  <si>
    <t>FIR Not Filled</t>
  </si>
  <si>
    <t>Business</t>
  </si>
  <si>
    <t>Brajesh Mishra/SF0093991</t>
  </si>
  <si>
    <t>Ravi Kumar Ranjan/SF0072744</t>
  </si>
  <si>
    <t>Saket Nath Thakur/SF0062081</t>
  </si>
  <si>
    <t>Terminated</t>
  </si>
  <si>
    <t>Completed-Report Submitted</t>
  </si>
  <si>
    <t>671532 C21</t>
  </si>
  <si>
    <t>671532 C21 Rajan31</t>
  </si>
  <si>
    <t>SSF3417300</t>
  </si>
  <si>
    <t>Saree Business</t>
  </si>
  <si>
    <t>PRITI KUMARI</t>
  </si>
  <si>
    <t>16-Mar-2024</t>
  </si>
  <si>
    <t>2</t>
  </si>
  <si>
    <t>3.01 Yrs</t>
  </si>
  <si>
    <t>22 Feb 2023</t>
  </si>
  <si>
    <t>06-May-2024</t>
  </si>
  <si>
    <t>06-Jan-2025</t>
  </si>
  <si>
    <t>8507048221</t>
  </si>
  <si>
    <t>Preclose amount taken by Akhilesh kumar on dated-06/03/2025 but amount not posted in Fimo.</t>
  </si>
  <si>
    <t>1.Business team raised a complain that Staff Akhilesh Kumar/SF0075216 had collected the EMI amount and not posted in Fimo.
2.The Comaplain team register a complain vide complain no-  FN25-26-03099.
3.FRM team conduct a case load verification and identified that total Rs.18700 amount collected from borrower but only Rs.8960/- amount posted in Fimo and rest Rs.45587/-amount not posted in FIMO.Total Fraud amount is-Rs.45587/-</t>
  </si>
  <si>
    <t>355866962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</si>
</sst>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5" fontId="36" fillId="0" borderId="15" xfId="0" applyNumberFormat="1" applyFont="1" applyBorder="1" applyAlignment="1">
      <alignment vertical="top" wrapText="1" readingOrder="1"/>
    </xf>
    <xf numFmtId="0" fontId="0" fillId="8" borderId="1" xfId="0" applyFill="1" applyBorder="1" applyAlignment="1" applyProtection="1">
      <alignment vertical="center"/>
      <protection locked="0"/>
    </xf>
    <xf numFmtId="0" fontId="0" fillId="8" borderId="1" xfId="0" applyFill="1" applyBorder="1" applyAlignment="1" applyProtection="1">
      <alignment vertical="center" wrapText="1"/>
      <protection locked="0"/>
    </xf>
    <xf numFmtId="14" fontId="33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235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236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237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238</v>
      </c>
    </row>
    <row r="3" spans="1:34" ht="15.5" x14ac:dyDescent="0.35">
      <c r="A3" s="71" t="s">
        <v>239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234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245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83" t="str">
        <f>IF('Physical Cash at Safe'!D28="Yes", 'Physical Cash at Safe'!B4, 'Borrower Wise Details'!B5)</f>
        <v>BH3036</v>
      </c>
      <c r="D5" s="64" t="str">
        <f>IF('Physical Cash at Safe'!D28="Yes", 'Physical Cash at Safe'!A4, 'Borrower Wise Details'!C5)</f>
        <v>Guraru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45992</v>
      </c>
      <c r="H5" s="62" t="s">
        <v>306</v>
      </c>
      <c r="I5" s="61">
        <v>45992</v>
      </c>
      <c r="J5" s="79" t="str">
        <f>IF('Physical Cash at Safe'!D28="Yes",'Physical Cash at Safe'!E28,IF('Borrower Wise Details'!D5&lt;&gt;"",'Borrower Wise Details'!D5,""))</f>
        <v xml:space="preserve"> FN25-26-03099</v>
      </c>
      <c r="K5" s="90">
        <v>1</v>
      </c>
      <c r="L5" s="91">
        <v>34948</v>
      </c>
      <c r="M5" s="91">
        <v>0</v>
      </c>
      <c r="N5" s="91" t="s">
        <v>307</v>
      </c>
      <c r="O5" s="91" t="s">
        <v>308</v>
      </c>
      <c r="P5" s="91" t="s">
        <v>308</v>
      </c>
      <c r="Q5" s="91" t="s">
        <v>309</v>
      </c>
      <c r="R5" s="80" t="str">
        <f>IF('Physical Cash at Safe'!$D$28="Yes", 'Physical Cash at Safe'!$A$28, IF('Borrower Wise Details'!F5&lt;&gt;"", 'Borrower Wise Details'!F5, ""))</f>
        <v>Akhilesh kumar</v>
      </c>
      <c r="S5" s="79" t="str">
        <f>IF('Physical Cash at Safe'!$D$28="Yes", 'Physical Cash at Safe'!$C$28, IF('Borrower Wise Details'!H5&lt;&gt;"", 'Borrower Wise Details'!H5, ""))</f>
        <v>CA</v>
      </c>
      <c r="T5" s="79" t="str">
        <f>IF('Physical Cash at Safe'!$D$28="Yes", 'Physical Cash at Safe'!$B$28, IF('Borrower Wise Details'!G5&lt;&gt;"", 'Borrower Wise Details'!G5, ""))</f>
        <v>SF0075216</v>
      </c>
      <c r="U5" s="84" t="s">
        <v>310</v>
      </c>
      <c r="V5" s="61">
        <v>45740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Pre-Closure Amount Misappropriated</v>
      </c>
      <c r="Y5" s="92" t="s">
        <v>311</v>
      </c>
      <c r="Z5" s="61">
        <v>46069</v>
      </c>
      <c r="AA5" s="61">
        <v>46070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54547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8960</v>
      </c>
      <c r="AE5" s="81">
        <f>IF(AND(AC5="", AD5=""), "", IF(AD5="", AC5, AC5 - IF(ISNUMBER(AD5), AD5, 0)))</f>
        <v>45587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46086</v>
      </c>
      <c r="AH5" s="75" t="s">
        <v>325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4" t="s">
        <v>84</v>
      </c>
      <c r="I3" s="134"/>
      <c r="J3" s="134"/>
      <c r="K3" s="134"/>
      <c r="L3" s="134"/>
      <c r="M3" s="134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BH3036</v>
      </c>
      <c r="C5" s="50" t="str">
        <f>IF('Fraud Investigation Report'!D5="", "", 'Fraud Investigation Report'!D5)</f>
        <v>Guraru</v>
      </c>
      <c r="D5" s="73" t="str">
        <f>IF(OR('Fraud Investigation Report'!R5="", 'Fraud Investigation Report'!R5=0), "", 'Fraud Investigation Report'!R5)</f>
        <v>Akhilesh kumar</v>
      </c>
      <c r="E5" s="73" t="str">
        <f>IF(OR('Fraud Investigation Report'!T5="", 'Fraud Investigation Report'!T5=0), "", 'Fraud Investigation Report'!T5)</f>
        <v>SF0075216</v>
      </c>
      <c r="F5" s="73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 xml:space="preserve"> FN25-26-03099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18700</v>
      </c>
      <c r="J5" s="74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>35847</v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54547</v>
      </c>
      <c r="O5" s="107">
        <f>IF('Fraud Investigation Report'!AD5="", "", 'Fraud Investigation Report'!AD5)</f>
        <v>8960</v>
      </c>
      <c r="P5" s="106">
        <f>IF(AND(N5="", O5=""), "", IF(O5="", N5, N5 - IF(ISNUMBER(O5), O5, 0)))</f>
        <v>45587</v>
      </c>
      <c r="Q5" s="49"/>
      <c r="R5" s="95" t="s">
        <v>305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238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251</v>
      </c>
      <c r="B4" s="41" t="s">
        <v>250</v>
      </c>
      <c r="C4" s="41" t="s">
        <v>250</v>
      </c>
      <c r="D4" s="41" t="s">
        <v>250</v>
      </c>
      <c r="E4" s="41" t="s">
        <v>294</v>
      </c>
    </row>
    <row r="5" spans="1:5" ht="35.25" customHeight="1" x14ac:dyDescent="0.35">
      <c r="A5" s="17" t="s">
        <v>4</v>
      </c>
      <c r="B5" s="17" t="s">
        <v>96</v>
      </c>
      <c r="C5" s="17" t="s">
        <v>208</v>
      </c>
      <c r="D5" s="17" t="s">
        <v>97</v>
      </c>
      <c r="E5" s="17" t="s">
        <v>67</v>
      </c>
    </row>
    <row r="6" spans="1:5" ht="25.5" customHeight="1" x14ac:dyDescent="0.35">
      <c r="A6" s="42" t="s">
        <v>248</v>
      </c>
      <c r="B6" s="18">
        <v>46066</v>
      </c>
      <c r="C6" s="18">
        <v>46065</v>
      </c>
      <c r="D6" s="18">
        <v>46066</v>
      </c>
      <c r="E6" s="19">
        <v>0.27083333333333331</v>
      </c>
    </row>
    <row r="7" spans="1:5" ht="15.5" x14ac:dyDescent="0.35">
      <c r="A7" s="156" t="s">
        <v>68</v>
      </c>
      <c r="B7" s="157"/>
      <c r="C7" s="157"/>
      <c r="D7" s="157"/>
      <c r="E7" s="157"/>
    </row>
    <row r="8" spans="1:5" ht="15" customHeight="1" x14ac:dyDescent="0.35">
      <c r="A8" s="158" t="s">
        <v>69</v>
      </c>
      <c r="B8" s="160" t="s">
        <v>89</v>
      </c>
      <c r="C8" s="161"/>
      <c r="D8" s="162" t="s">
        <v>70</v>
      </c>
      <c r="E8" s="163"/>
    </row>
    <row r="9" spans="1:5" ht="14.5" x14ac:dyDescent="0.35">
      <c r="A9" s="159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109</v>
      </c>
      <c r="C11" s="23">
        <f>B11*A11</f>
        <v>54500</v>
      </c>
      <c r="D11" s="25">
        <v>109</v>
      </c>
      <c r="E11" s="23">
        <f t="shared" ref="E11:E17" si="0">D11*A11</f>
        <v>54500</v>
      </c>
    </row>
    <row r="12" spans="1:5" ht="14.5" x14ac:dyDescent="0.35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ht="14.5" x14ac:dyDescent="0.35">
      <c r="A13" s="24">
        <v>100</v>
      </c>
      <c r="B13" s="25">
        <v>45</v>
      </c>
      <c r="C13" s="23">
        <f t="shared" ref="C13:C17" si="1">B13*A13</f>
        <v>4500</v>
      </c>
      <c r="D13" s="25">
        <v>45</v>
      </c>
      <c r="E13" s="23">
        <f t="shared" si="0"/>
        <v>4500</v>
      </c>
    </row>
    <row r="14" spans="1:5" ht="14.5" x14ac:dyDescent="0.35">
      <c r="A14" s="24">
        <v>50</v>
      </c>
      <c r="B14" s="25">
        <v>13</v>
      </c>
      <c r="C14" s="23">
        <f t="shared" si="1"/>
        <v>650</v>
      </c>
      <c r="D14" s="25">
        <v>13</v>
      </c>
      <c r="E14" s="23">
        <f t="shared" si="0"/>
        <v>650</v>
      </c>
    </row>
    <row r="15" spans="1:5" ht="14.5" x14ac:dyDescent="0.35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74</v>
      </c>
      <c r="C19" s="31">
        <f>SUM(C10:C18)</f>
        <v>62715</v>
      </c>
      <c r="D19" s="30" t="s">
        <v>74</v>
      </c>
      <c r="E19" s="31">
        <f>SUM(E10:E18)</f>
        <v>62715</v>
      </c>
    </row>
    <row r="20" spans="1:5" ht="30" customHeight="1" x14ac:dyDescent="0.35">
      <c r="A20" s="164" t="s">
        <v>94</v>
      </c>
      <c r="B20" s="165"/>
      <c r="C20" s="32">
        <v>62715</v>
      </c>
      <c r="D20" s="33" t="s">
        <v>88</v>
      </c>
      <c r="E20" s="34"/>
    </row>
    <row r="21" spans="1:5" ht="30" customHeight="1" x14ac:dyDescent="0.35">
      <c r="A21" s="166" t="s">
        <v>85</v>
      </c>
      <c r="B21" s="167"/>
      <c r="C21" s="34"/>
      <c r="D21" s="33" t="s">
        <v>86</v>
      </c>
      <c r="E21" s="34"/>
    </row>
    <row r="22" spans="1:5" ht="30" customHeight="1" x14ac:dyDescent="0.35">
      <c r="A22" s="166" t="s">
        <v>75</v>
      </c>
      <c r="B22" s="167"/>
      <c r="C22" s="34"/>
      <c r="D22" s="35" t="s">
        <v>76</v>
      </c>
      <c r="E22" s="34"/>
    </row>
    <row r="23" spans="1:5" ht="30" customHeight="1" x14ac:dyDescent="0.35">
      <c r="A23" s="166" t="s">
        <v>77</v>
      </c>
      <c r="B23" s="167"/>
      <c r="C23" s="52">
        <f>(C19+C21)-(E20+E21)-E19</f>
        <v>0</v>
      </c>
      <c r="D23" s="53" t="s">
        <v>207</v>
      </c>
      <c r="E23" s="34"/>
    </row>
    <row r="24" spans="1:5" ht="82.5" customHeight="1" x14ac:dyDescent="0.35">
      <c r="A24" s="33" t="s">
        <v>244</v>
      </c>
      <c r="B24" s="151"/>
      <c r="C24" s="151"/>
      <c r="D24" s="151"/>
      <c r="E24" s="151"/>
    </row>
    <row r="25" spans="1:5" ht="57.75" customHeight="1" x14ac:dyDescent="0.35">
      <c r="A25" s="36" t="s">
        <v>78</v>
      </c>
      <c r="B25" s="140"/>
      <c r="C25" s="140"/>
      <c r="D25" s="140"/>
      <c r="E25" s="140"/>
    </row>
    <row r="26" spans="1:5" ht="20.149999999999999" customHeight="1" x14ac:dyDescent="0.35">
      <c r="A26" s="145" t="s">
        <v>182</v>
      </c>
      <c r="B26" s="145"/>
      <c r="C26" s="145"/>
      <c r="D26" s="145"/>
      <c r="E26" s="145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209</v>
      </c>
      <c r="D29" s="143" t="s">
        <v>210</v>
      </c>
      <c r="E29" s="144"/>
    </row>
    <row r="30" spans="1:5" ht="40" customHeight="1" x14ac:dyDescent="0.35">
      <c r="A30" s="86"/>
      <c r="B30" s="86"/>
      <c r="C30" s="87" t="str">
        <f>IF(AND(A30="",B30=""),"",A30-B30)</f>
        <v/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211</v>
      </c>
      <c r="B32" s="38" t="s">
        <v>295</v>
      </c>
      <c r="C32" s="37" t="s">
        <v>79</v>
      </c>
      <c r="D32" s="141" t="s">
        <v>300</v>
      </c>
      <c r="E32" s="142"/>
    </row>
    <row r="33" spans="1:5" ht="18" customHeight="1" x14ac:dyDescent="0.35">
      <c r="A33" s="37" t="s">
        <v>80</v>
      </c>
      <c r="B33" s="38" t="s">
        <v>296</v>
      </c>
      <c r="C33" s="39" t="s">
        <v>81</v>
      </c>
      <c r="D33" s="135" t="s">
        <v>301</v>
      </c>
      <c r="E33" s="136"/>
    </row>
    <row r="34" spans="1:5" ht="26" x14ac:dyDescent="0.35">
      <c r="A34" s="39" t="s">
        <v>212</v>
      </c>
      <c r="B34" s="38" t="s">
        <v>297</v>
      </c>
      <c r="C34" s="39" t="s">
        <v>213</v>
      </c>
      <c r="D34" s="137" t="s">
        <v>302</v>
      </c>
      <c r="E34" s="138"/>
    </row>
    <row r="35" spans="1:5" ht="26" x14ac:dyDescent="0.35">
      <c r="A35" s="39" t="s">
        <v>214</v>
      </c>
      <c r="B35" s="38" t="s">
        <v>298</v>
      </c>
      <c r="C35" s="39" t="s">
        <v>216</v>
      </c>
      <c r="D35" s="137" t="s">
        <v>303</v>
      </c>
      <c r="E35" s="138"/>
    </row>
    <row r="36" spans="1:5" ht="25.5" customHeight="1" x14ac:dyDescent="0.35">
      <c r="A36" s="39" t="s">
        <v>215</v>
      </c>
      <c r="B36" s="38" t="s">
        <v>299</v>
      </c>
      <c r="C36" s="39" t="s">
        <v>217</v>
      </c>
      <c r="D36" s="139" t="s">
        <v>304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L5" sqref="L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238</v>
      </c>
    </row>
    <row r="3" spans="1:23" ht="15.5" x14ac:dyDescent="0.35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246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BH3036</v>
      </c>
      <c r="C5" s="60" t="str">
        <f>IF('Loan Outstanding Report'!$H$5="", "", 'Loan Outstanding Report'!$H$5)</f>
        <v>Guraru</v>
      </c>
      <c r="D5" s="41" t="s">
        <v>292</v>
      </c>
      <c r="E5" s="66">
        <v>46070</v>
      </c>
      <c r="F5" s="93" t="s">
        <v>286</v>
      </c>
      <c r="G5" s="49" t="s">
        <v>287</v>
      </c>
      <c r="H5" s="49" t="s">
        <v>288</v>
      </c>
      <c r="I5" s="49" t="s">
        <v>275</v>
      </c>
      <c r="J5" s="49" t="s">
        <v>277</v>
      </c>
      <c r="K5" s="49" t="s">
        <v>280</v>
      </c>
      <c r="L5" s="11" t="s">
        <v>289</v>
      </c>
      <c r="M5" s="67">
        <v>45184</v>
      </c>
      <c r="N5" s="49">
        <v>42000</v>
      </c>
      <c r="O5" s="49">
        <v>2240</v>
      </c>
      <c r="P5" s="67" t="s">
        <v>132</v>
      </c>
      <c r="Q5" s="89">
        <v>45569</v>
      </c>
      <c r="R5" s="49">
        <v>18700</v>
      </c>
      <c r="S5" s="49">
        <v>8960</v>
      </c>
      <c r="T5" s="49"/>
      <c r="U5" s="68">
        <f t="shared" ref="U5:U69" si="0">IF(AND(ISBLANK(R5),ISBLANK(S5),ISBLANK(T5)),"",R5-(S5+T5))</f>
        <v>9740</v>
      </c>
      <c r="V5" s="42" t="s">
        <v>195</v>
      </c>
      <c r="W5" s="69" t="s">
        <v>291</v>
      </c>
    </row>
    <row r="6" spans="1:23" ht="30" customHeight="1" x14ac:dyDescent="0.3">
      <c r="A6" s="65">
        <v>2</v>
      </c>
      <c r="B6" s="60" t="str">
        <f>IF(J6&lt;&gt;"", $B$5, "")</f>
        <v>BH3036</v>
      </c>
      <c r="C6" s="50" t="str">
        <f>IF(J6&lt;&gt;"", $C$5, "")</f>
        <v>Guraru</v>
      </c>
      <c r="D6" s="50" t="str">
        <f>IF(J6&lt;&gt;"", $D$5, "")</f>
        <v xml:space="preserve"> FN25-26-03099</v>
      </c>
      <c r="E6" s="66">
        <v>46070</v>
      </c>
      <c r="F6" s="50" t="str">
        <f>IF(J6&lt;&gt;"", $F$5, "")</f>
        <v>Akhilesh kumar</v>
      </c>
      <c r="G6" s="50" t="str">
        <f>IF(J6&lt;&gt;"", $G$5, "")</f>
        <v>SF0075216</v>
      </c>
      <c r="H6" s="50" t="str">
        <f>IF(J6&lt;&gt;"", $H$5, "")</f>
        <v>CA</v>
      </c>
      <c r="I6" s="49" t="s">
        <v>312</v>
      </c>
      <c r="J6" s="49" t="s">
        <v>314</v>
      </c>
      <c r="K6" s="49" t="s">
        <v>316</v>
      </c>
      <c r="L6" s="11" t="s">
        <v>326</v>
      </c>
      <c r="M6" s="67" t="s">
        <v>317</v>
      </c>
      <c r="N6" s="49">
        <v>50000</v>
      </c>
      <c r="O6" s="49">
        <v>2670</v>
      </c>
      <c r="P6" s="67" t="s">
        <v>133</v>
      </c>
      <c r="Q6" s="67">
        <v>45722</v>
      </c>
      <c r="R6" s="49">
        <v>35847</v>
      </c>
      <c r="S6" s="49">
        <v>0</v>
      </c>
      <c r="T6" s="49">
        <v>0</v>
      </c>
      <c r="U6" s="68">
        <f t="shared" si="0"/>
        <v>35847</v>
      </c>
      <c r="V6" s="42" t="s">
        <v>194</v>
      </c>
      <c r="W6" s="69" t="s">
        <v>324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XFC6005"/>
  <sheetViews>
    <sheetView showGridLines="0" topLeftCell="BI1" zoomScale="90" zoomScaleNormal="90" workbookViewId="0">
      <pane ySplit="4" topLeftCell="A5" activePane="bottomLeft" state="frozen"/>
      <selection pane="bottomLeft" activeCell="BQ3" sqref="BQ3"/>
    </sheetView>
  </sheetViews>
  <sheetFormatPr defaultColWidth="0" defaultRowHeight="14.5" zeroHeight="1" x14ac:dyDescent="0.35"/>
  <cols>
    <col min="1" max="1" width="8.54296875" style="116" customWidth="1"/>
    <col min="2" max="2" width="13" style="116" customWidth="1"/>
    <col min="3" max="24" width="8.81640625" style="116" customWidth="1"/>
    <col min="25" max="25" width="13" style="116" customWidth="1"/>
    <col min="26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3" width="8.81640625" style="116" hidden="1"/>
    <col min="16384" max="16384" width="8.453125" style="116" customWidth="1"/>
  </cols>
  <sheetData>
    <row r="1" spans="1:70" x14ac:dyDescent="0.35">
      <c r="A1" s="105" t="s">
        <v>206</v>
      </c>
      <c r="B1" s="133">
        <v>46069</v>
      </c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33">
        <v>46069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293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39" x14ac:dyDescent="0.35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129</v>
      </c>
      <c r="BH4" s="12" t="s">
        <v>241</v>
      </c>
      <c r="BI4" s="12" t="s">
        <v>242</v>
      </c>
      <c r="BJ4" s="12" t="s">
        <v>243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128" t="s">
        <v>247</v>
      </c>
      <c r="C5" s="128" t="s">
        <v>248</v>
      </c>
      <c r="D5" s="128" t="s">
        <v>249</v>
      </c>
      <c r="E5" s="128" t="s">
        <v>250</v>
      </c>
      <c r="F5" s="128" t="s">
        <v>250</v>
      </c>
      <c r="G5" s="128" t="s">
        <v>251</v>
      </c>
      <c r="H5" s="128" t="s">
        <v>250</v>
      </c>
      <c r="I5" s="128">
        <v>22197</v>
      </c>
      <c r="J5" s="128" t="s">
        <v>252</v>
      </c>
      <c r="K5" s="128">
        <v>22197</v>
      </c>
      <c r="L5" s="128" t="s">
        <v>253</v>
      </c>
      <c r="M5" s="128" t="s">
        <v>254</v>
      </c>
      <c r="N5" s="128">
        <v>382451</v>
      </c>
      <c r="O5" s="128" t="s">
        <v>255</v>
      </c>
      <c r="P5" s="128">
        <v>565616</v>
      </c>
      <c r="Q5" s="128" t="s">
        <v>256</v>
      </c>
      <c r="R5" s="128" t="s">
        <v>257</v>
      </c>
      <c r="S5" s="128" t="s">
        <v>258</v>
      </c>
      <c r="T5" s="128" t="s">
        <v>258</v>
      </c>
      <c r="U5" s="128" t="s">
        <v>259</v>
      </c>
      <c r="V5" s="128" t="s">
        <v>260</v>
      </c>
      <c r="W5" s="128">
        <v>541</v>
      </c>
      <c r="X5" s="128" t="s">
        <v>261</v>
      </c>
      <c r="Y5" s="128">
        <v>3521306.58</v>
      </c>
      <c r="Z5" s="128" t="s">
        <v>262</v>
      </c>
      <c r="AA5" s="130">
        <v>45120</v>
      </c>
      <c r="AB5" s="129">
        <v>42000</v>
      </c>
      <c r="AC5" s="128" t="s">
        <v>263</v>
      </c>
      <c r="AD5" s="128">
        <v>24</v>
      </c>
      <c r="AE5" s="128" t="s">
        <v>264</v>
      </c>
      <c r="AF5" s="128" t="s">
        <v>265</v>
      </c>
      <c r="AG5" s="128" t="s">
        <v>266</v>
      </c>
      <c r="AH5" s="128" t="s">
        <v>267</v>
      </c>
      <c r="AI5" s="128" t="s">
        <v>268</v>
      </c>
      <c r="AJ5" s="129">
        <v>2240</v>
      </c>
      <c r="AK5" s="129">
        <v>2240</v>
      </c>
      <c r="AL5" s="128" t="s">
        <v>269</v>
      </c>
      <c r="AM5" s="129">
        <v>28411.52</v>
      </c>
      <c r="AN5" s="129">
        <v>11908.48</v>
      </c>
      <c r="AO5" s="129">
        <v>40320</v>
      </c>
      <c r="AP5" s="129">
        <v>13588.48</v>
      </c>
      <c r="AQ5" s="129">
        <v>1050.52</v>
      </c>
      <c r="AR5" s="129">
        <v>14639</v>
      </c>
      <c r="AS5" s="129">
        <v>13588.48</v>
      </c>
      <c r="AT5" s="129">
        <v>1050.52</v>
      </c>
      <c r="AU5" s="129">
        <v>14639</v>
      </c>
      <c r="AV5" s="128">
        <v>30</v>
      </c>
      <c r="AW5" s="95"/>
      <c r="AX5" s="95"/>
      <c r="AY5" s="127"/>
      <c r="AZ5" s="95"/>
      <c r="BA5" s="95"/>
      <c r="BB5" s="95" t="s">
        <v>270</v>
      </c>
      <c r="BC5" s="95"/>
      <c r="BD5" s="95"/>
      <c r="BE5" s="129">
        <v>0</v>
      </c>
      <c r="BF5" s="128" t="s">
        <v>258</v>
      </c>
      <c r="BG5" s="95">
        <v>8002122512</v>
      </c>
      <c r="BH5" s="97" t="s">
        <v>271</v>
      </c>
      <c r="BI5" s="95" t="s">
        <v>104</v>
      </c>
      <c r="BJ5" s="97">
        <v>46070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/>
      <c r="BQ5" s="42"/>
      <c r="BR5" s="131" t="s">
        <v>290</v>
      </c>
    </row>
    <row r="6" spans="1:70" ht="30" customHeight="1" x14ac:dyDescent="0.35">
      <c r="A6" s="95">
        <v>2</v>
      </c>
      <c r="B6" s="128" t="s">
        <v>247</v>
      </c>
      <c r="C6" s="128" t="s">
        <v>248</v>
      </c>
      <c r="D6" s="128" t="s">
        <v>249</v>
      </c>
      <c r="E6" s="128" t="s">
        <v>250</v>
      </c>
      <c r="F6" s="128" t="s">
        <v>250</v>
      </c>
      <c r="G6" s="128" t="s">
        <v>251</v>
      </c>
      <c r="H6" s="128" t="s">
        <v>250</v>
      </c>
      <c r="I6" s="128">
        <v>22209</v>
      </c>
      <c r="J6" s="128" t="s">
        <v>272</v>
      </c>
      <c r="K6" s="128">
        <v>22209</v>
      </c>
      <c r="L6" s="128" t="s">
        <v>273</v>
      </c>
      <c r="M6" s="128" t="s">
        <v>274</v>
      </c>
      <c r="N6" s="128">
        <v>397863</v>
      </c>
      <c r="O6" s="128" t="s">
        <v>275</v>
      </c>
      <c r="P6" s="128">
        <v>593028</v>
      </c>
      <c r="Q6" s="128" t="s">
        <v>276</v>
      </c>
      <c r="R6" s="128" t="s">
        <v>257</v>
      </c>
      <c r="S6" s="128" t="s">
        <v>277</v>
      </c>
      <c r="T6" s="128" t="s">
        <v>277</v>
      </c>
      <c r="U6" s="128" t="s">
        <v>259</v>
      </c>
      <c r="V6" s="128" t="s">
        <v>278</v>
      </c>
      <c r="W6" s="128">
        <v>541</v>
      </c>
      <c r="X6" s="128" t="s">
        <v>279</v>
      </c>
      <c r="Y6" s="128">
        <v>3529865.86</v>
      </c>
      <c r="Z6" s="128" t="s">
        <v>280</v>
      </c>
      <c r="AA6" s="130">
        <v>45184</v>
      </c>
      <c r="AB6" s="129">
        <v>42000</v>
      </c>
      <c r="AC6" s="128" t="s">
        <v>281</v>
      </c>
      <c r="AD6" s="128">
        <v>24</v>
      </c>
      <c r="AE6" s="128" t="s">
        <v>264</v>
      </c>
      <c r="AF6" s="128" t="s">
        <v>282</v>
      </c>
      <c r="AG6" s="128" t="s">
        <v>283</v>
      </c>
      <c r="AH6" s="128" t="s">
        <v>267</v>
      </c>
      <c r="AI6" s="128" t="s">
        <v>284</v>
      </c>
      <c r="AJ6" s="129">
        <v>2240</v>
      </c>
      <c r="AK6" s="129">
        <v>2240</v>
      </c>
      <c r="AL6" s="128" t="s">
        <v>285</v>
      </c>
      <c r="AM6" s="129">
        <v>27957.22</v>
      </c>
      <c r="AN6" s="129">
        <v>10122.780000000001</v>
      </c>
      <c r="AO6" s="129">
        <v>38080</v>
      </c>
      <c r="AP6" s="129">
        <v>14042.78</v>
      </c>
      <c r="AQ6" s="129">
        <v>1146.22</v>
      </c>
      <c r="AR6" s="129">
        <v>15189</v>
      </c>
      <c r="AS6" s="129">
        <v>14042.78</v>
      </c>
      <c r="AT6" s="129">
        <v>1146.22</v>
      </c>
      <c r="AU6" s="129">
        <v>15189</v>
      </c>
      <c r="AV6" s="128">
        <v>29</v>
      </c>
      <c r="AW6" s="95"/>
      <c r="AX6" s="95"/>
      <c r="AY6" s="95"/>
      <c r="AZ6" s="95"/>
      <c r="BA6" s="95"/>
      <c r="BB6" s="95" t="s">
        <v>270</v>
      </c>
      <c r="BC6" s="95"/>
      <c r="BD6" s="95"/>
      <c r="BE6" s="129">
        <v>0</v>
      </c>
      <c r="BF6" s="128" t="s">
        <v>277</v>
      </c>
      <c r="BG6" s="95">
        <v>8002380466</v>
      </c>
      <c r="BH6" s="97" t="s">
        <v>271</v>
      </c>
      <c r="BI6" s="95" t="s">
        <v>104</v>
      </c>
      <c r="BJ6" s="97">
        <v>46070</v>
      </c>
      <c r="BK6" s="95"/>
      <c r="BL6" s="95" t="s">
        <v>108</v>
      </c>
      <c r="BM6" s="98" t="s">
        <v>113</v>
      </c>
      <c r="BN6" s="99" t="s">
        <v>192</v>
      </c>
      <c r="BO6" s="95" t="s">
        <v>235</v>
      </c>
      <c r="BP6" s="123">
        <v>18700</v>
      </c>
      <c r="BQ6" s="42" t="s">
        <v>195</v>
      </c>
      <c r="BR6" s="132" t="s">
        <v>291</v>
      </c>
    </row>
    <row r="7" spans="1:70" ht="30" customHeight="1" x14ac:dyDescent="0.35">
      <c r="A7" s="95">
        <v>3</v>
      </c>
      <c r="B7" s="128" t="s">
        <v>247</v>
      </c>
      <c r="C7" s="128" t="s">
        <v>248</v>
      </c>
      <c r="D7" s="128" t="s">
        <v>249</v>
      </c>
      <c r="E7" s="128" t="s">
        <v>250</v>
      </c>
      <c r="F7" s="128" t="s">
        <v>250</v>
      </c>
      <c r="G7" s="128" t="s">
        <v>251</v>
      </c>
      <c r="H7" s="128" t="s">
        <v>250</v>
      </c>
      <c r="I7" s="128">
        <v>22197</v>
      </c>
      <c r="J7" s="128" t="s">
        <v>252</v>
      </c>
      <c r="K7" s="128">
        <v>22197</v>
      </c>
      <c r="L7" s="128" t="s">
        <v>253</v>
      </c>
      <c r="M7" s="128" t="s">
        <v>254</v>
      </c>
      <c r="N7" s="128">
        <v>382849</v>
      </c>
      <c r="O7" s="128" t="s">
        <v>312</v>
      </c>
      <c r="P7" s="128">
        <v>563065</v>
      </c>
      <c r="Q7" s="128" t="s">
        <v>313</v>
      </c>
      <c r="R7" s="128" t="s">
        <v>257</v>
      </c>
      <c r="S7" s="128" t="s">
        <v>314</v>
      </c>
      <c r="T7" s="128" t="s">
        <v>314</v>
      </c>
      <c r="U7" s="128" t="s">
        <v>259</v>
      </c>
      <c r="V7" s="128" t="s">
        <v>278</v>
      </c>
      <c r="W7" s="128">
        <v>0</v>
      </c>
      <c r="X7" s="128" t="s">
        <v>315</v>
      </c>
      <c r="Y7" s="128">
        <v>355866962</v>
      </c>
      <c r="Z7" s="128" t="s">
        <v>316</v>
      </c>
      <c r="AA7" s="128" t="s">
        <v>317</v>
      </c>
      <c r="AB7" s="129">
        <v>50000</v>
      </c>
      <c r="AC7" s="128" t="s">
        <v>263</v>
      </c>
      <c r="AD7" s="128">
        <v>24</v>
      </c>
      <c r="AE7" s="128" t="s">
        <v>318</v>
      </c>
      <c r="AF7" s="128" t="s">
        <v>319</v>
      </c>
      <c r="AG7" s="128" t="s">
        <v>320</v>
      </c>
      <c r="AH7" s="128" t="s">
        <v>267</v>
      </c>
      <c r="AI7" s="128" t="s">
        <v>321</v>
      </c>
      <c r="AJ7" s="129">
        <v>2670</v>
      </c>
      <c r="AK7" s="129">
        <v>2670</v>
      </c>
      <c r="AL7" s="128" t="s">
        <v>322</v>
      </c>
      <c r="AM7" s="129">
        <v>15052</v>
      </c>
      <c r="AN7" s="129">
        <v>8978</v>
      </c>
      <c r="AO7" s="129">
        <v>24030</v>
      </c>
      <c r="AP7" s="129">
        <v>34948</v>
      </c>
      <c r="AQ7" s="129">
        <v>6239</v>
      </c>
      <c r="AR7" s="129">
        <v>41187</v>
      </c>
      <c r="AS7" s="129">
        <v>28671.119999999999</v>
      </c>
      <c r="AT7" s="129">
        <v>6038.88</v>
      </c>
      <c r="AU7" s="129">
        <v>34710</v>
      </c>
      <c r="AV7" s="128">
        <v>22</v>
      </c>
      <c r="AW7" s="95"/>
      <c r="AX7" s="95"/>
      <c r="AY7" s="95"/>
      <c r="AZ7" s="95"/>
      <c r="BA7" s="95"/>
      <c r="BB7" s="95" t="s">
        <v>270</v>
      </c>
      <c r="BC7" s="95"/>
      <c r="BD7" s="95"/>
      <c r="BE7" s="129">
        <v>0</v>
      </c>
      <c r="BF7" s="128" t="s">
        <v>314</v>
      </c>
      <c r="BG7" s="128" t="s">
        <v>323</v>
      </c>
      <c r="BH7" s="97" t="s">
        <v>271</v>
      </c>
      <c r="BI7" s="95" t="s">
        <v>104</v>
      </c>
      <c r="BJ7" s="97">
        <v>46070</v>
      </c>
      <c r="BK7" s="95"/>
      <c r="BL7" s="95" t="s">
        <v>108</v>
      </c>
      <c r="BM7" s="98" t="s">
        <v>113</v>
      </c>
      <c r="BN7" s="99" t="s">
        <v>192</v>
      </c>
      <c r="BO7" s="95" t="s">
        <v>235</v>
      </c>
      <c r="BP7" s="123">
        <v>35847</v>
      </c>
      <c r="BQ7" s="42" t="s">
        <v>194</v>
      </c>
      <c r="BR7" s="96" t="s">
        <v>324</v>
      </c>
    </row>
    <row r="8" spans="1:70" ht="30" customHeight="1" x14ac:dyDescent="0.35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138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5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138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5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138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5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138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5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138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5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138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5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138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5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138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5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138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5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138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5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138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5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138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5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138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5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138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5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138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5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138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5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138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5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138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5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138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5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138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5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5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5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5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5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5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5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5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5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5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5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5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5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5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5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5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5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5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5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5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5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5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5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5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5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5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5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5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5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5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5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5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5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5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5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5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5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5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5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5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5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5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5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5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5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5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5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5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5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5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5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5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5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5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5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5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5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2026-03-05T11:51:14Z</dcterms:modified>
</cp:coreProperties>
</file>