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5-03-26\FN25-26-03293_Pending\"/>
    </mc:Choice>
  </mc:AlternateContent>
  <xr:revisionPtr revIDLastSave="0" documentId="13_ncr:1_{9DF3FD4E-DAF7-40A1-A6FF-4FF99EA3439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P5" i="21" l="1"/>
  <c r="U1004" i="20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D16" i="20"/>
  <c r="C16" i="20"/>
  <c r="B16" i="20"/>
  <c r="U15" i="20"/>
  <c r="D15" i="20"/>
  <c r="C15" i="20"/>
  <c r="B15" i="20"/>
  <c r="U14" i="20"/>
  <c r="D14" i="20"/>
  <c r="C14" i="20"/>
  <c r="B14" i="20"/>
  <c r="U13" i="20"/>
  <c r="D13" i="20"/>
  <c r="C13" i="20"/>
  <c r="B13" i="20"/>
  <c r="U12" i="20"/>
  <c r="D12" i="20"/>
  <c r="C12" i="20"/>
  <c r="B12" i="20"/>
  <c r="U11" i="20"/>
  <c r="S11" i="20"/>
  <c r="D11" i="20"/>
  <c r="C11" i="20"/>
  <c r="B11" i="20"/>
  <c r="U10" i="20"/>
  <c r="S10" i="20"/>
  <c r="D10" i="20"/>
  <c r="C10" i="20"/>
  <c r="B10" i="20"/>
  <c r="U9" i="20"/>
  <c r="D9" i="20"/>
  <c r="C9" i="20"/>
  <c r="B9" i="20"/>
  <c r="U8" i="20"/>
  <c r="D8" i="20"/>
  <c r="C8" i="20"/>
  <c r="B8" i="20"/>
  <c r="U7" i="20"/>
  <c r="D7" i="20"/>
  <c r="C7" i="20"/>
  <c r="B7" i="20"/>
  <c r="U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G5" i="24" s="1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<sst xmlns="http://schemas.openxmlformats.org/spreadsheetml/2006/main" count="466" uniqueCount="313">
  <si>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</si>
  <si>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</si>
  <si>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</si>
  <si>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</si>
  <si>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</si>
  <si>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</si>
  <si>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</si>
  <si>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</si>
  <si>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</si>
  <si>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</si>
  <si>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</si>
  <si>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</si>
  <si>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</si>
  <si>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</si>
  <si>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</si>
  <si>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</si>
  <si>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</si>
  <si>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</si>
  <si>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</si>
  <si>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</si>
  <si>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</si>
  <si>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</si>
  <si>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</si>
  <si>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</si>
  <si>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</si>
  <si>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</si>
  <si>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</si>
  <si>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</si>
  <si>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</si>
  <si>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</si>
  <si>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</si>
  <si>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</si>
  <si>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</si>
  <si>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</si>
  <si>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</si>
  <si>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</si>
  <si>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</si>
  <si>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</si>
  <si>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</si>
  <si>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</si>
  <si>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</si>
  <si>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</si>
  <si>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</si>
  <si>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</si>
  <si>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</si>
  <si>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</si>
  <si>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</si>
  <si>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</si>
  <si>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</si>
  <si>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</si>
  <si>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</si>
  <si>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</si>
  <si>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</si>
  <si>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</si>
  <si>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</si>
  <si>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</si>
  <si>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</si>
  <si>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</si>
  <si>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</si>
  <si>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</si>
  <si>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</si>
  <si>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</si>
  <si>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</si>
  <si>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</si>
  <si>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</si>
  <si>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</si>
  <si>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</si>
  <si>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</si>
  <si>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</si>
  <si>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</si>
  <si>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</si>
  <si>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</si>
  <si>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</si>
  <si>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</si>
  <si>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</si>
  <si>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</si>
  <si>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</si>
  <si>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</si>
  <si>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</si>
  <si>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</si>
  <si>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</si>
  <si>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</si>
  <si>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</si>
  <si>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</si>
  <si>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</si>
  <si>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</si>
  <si>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</si>
  <si>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</si>
  <si>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</si>
  <si>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CSS</t>
  </si>
  <si>
    <t>Amit Kumar/SF0079830</t>
  </si>
  <si>
    <t>Shatrudra Vikarm Singh/SF0096001</t>
  </si>
  <si>
    <t>Saket Nath Thakur/SF0062081</t>
  </si>
  <si>
    <t>Absconding</t>
  </si>
  <si>
    <t>Completed-Report Submitted</t>
  </si>
  <si>
    <t>1.Fraud has been identified by CSS team on 28-01-2026 against LO Vicky kumar/SF0086752
2.Complain team raised complain on 29-01-2026 vide complain number CSS-159090 respectively.
3.At the time of Complain raised 1 borrower was affected of Rs.27190.
4.LO Vicky kumar last working day from the branch was 10-09-2025.
5.After verification done by Audit team out of 1 borrowers physical verified 1 borrowers were affected of Rs.26140.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</si>
  <si>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</si>
  <si>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</si>
  <si>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</si>
  <si>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</si>
  <si>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</si>
  <si>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</si>
  <si>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</si>
  <si>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</si>
  <si>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</si>
  <si>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</si>
  <si>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</si>
  <si>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</si>
  <si>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</si>
  <si>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</si>
  <si>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</si>
  <si>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</si>
  <si>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</si>
  <si>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</si>
  <si>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</si>
  <si>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</si>
  <si>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</si>
  <si>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</si>
  <si>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</si>
  <si>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</si>
  <si>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</si>
  <si>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BH3383</t>
  </si>
  <si>
    <t>Mahammadpur</t>
  </si>
  <si>
    <t>Mirganj</t>
  </si>
  <si>
    <t>Siwan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</si>
  <si>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</si>
  <si>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</si>
  <si>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</si>
  <si>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</si>
  <si>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</si>
  <si>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</si>
  <si>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</si>
  <si>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</si>
  <si>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</si>
  <si>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</si>
  <si>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</si>
  <si>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</si>
  <si>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</si>
  <si>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</si>
  <si>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</si>
  <si>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</si>
  <si>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</si>
  <si>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</si>
  <si>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</si>
  <si>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</si>
  <si>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</si>
  <si>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</si>
  <si>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</si>
  <si>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</si>
  <si>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</si>
  <si>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</si>
  <si>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</si>
  <si>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</si>
  <si>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</si>
  <si>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</si>
  <si>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</si>
  <si>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</si>
  <si>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</si>
  <si>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</si>
  <si>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</si>
  <si>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</si>
  <si>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</si>
  <si>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</si>
  <si>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</si>
  <si>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</si>
  <si>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</si>
  <si>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</si>
  <si>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</si>
  <si>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Salauddin Anshari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</si>
  <si>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</si>
  <si>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Raju Kumar Prasad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</si>
  <si>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</si>
  <si>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Sf0057145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</si>
  <si>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</si>
  <si>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Sf0057052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</si>
  <si>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</si>
  <si>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BM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</si>
  <si>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</si>
  <si>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</si>
  <si>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</si>
  <si>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</si>
  <si>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</si>
  <si>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</si>
  <si>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</si>
  <si>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</si>
  <si>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</si>
  <si>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</si>
  <si>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</si>
  <si>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</si>
  <si>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</si>
  <si>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</si>
  <si>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</si>
  <si>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</si>
  <si>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</si>
  <si>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</si>
  <si>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</si>
  <si>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</si>
  <si>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</si>
  <si>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</si>
  <si>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</si>
  <si>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</si>
  <si>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</si>
  <si>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Vicky Kumar</t>
  </si>
  <si>
    <t>SF0086752</t>
  </si>
  <si>
    <t>LO</t>
  </si>
  <si>
    <t>548556</t>
  </si>
  <si>
    <t>SSF3785654</t>
  </si>
  <si>
    <t>NURJAHA</t>
  </si>
  <si>
    <t>22-May-2024</t>
  </si>
  <si>
    <t>As per the loan taker and her old loan card having loan ID 355101615 and 351445214, she had paid EMI of Rs.4940 to Vicky Kumar from 06-07-2024  but he posted EMI of Rs.28640 in Fimo. This date is 22-05-2024 and her new loan ID is 356888256.</t>
  </si>
  <si>
    <t>As per the loan taker and her old loan card having loan ID 355101615 and 351445214, she had paid EMI of Rs.4940 to Vicky Kumar from 06-08-2024  but he posted EMI of Rs.28640 in Fimo. This date is 22-05-2024 and her new loan ID is 356888256.</t>
  </si>
  <si>
    <t>As per the loan taker and her old loan card having loan ID 355101615 and 351445214, she had paid EMI of Rs.4940 to Vicky Kumar from 06-09-2024  but he posted EMI of Rs.28640 in Fimo. This date is 22-05-2024 and her new loan ID is 356888256.</t>
  </si>
  <si>
    <t>As per the loan taker and her old loan card having loan ID 355101615 and 351445214, she had paid EMI of Rs.4940 to Vicky Kumar from 06-10-2024  but he posted EMI of Rs.28640 in Fimo. This date is 22-05-2024 and her new loan ID is 356888256.</t>
  </si>
  <si>
    <t>As per the loan taker and her old loan card having loan ID 355101615 and 351445214, she had paid EMI of Rs.4940 to Vicky Kumar from 06-11-2024  but he posted EMI of Rs.28640 in Fimo. This date is 22-05-2024 and her new loan ID is 356888256.</t>
  </si>
  <si>
    <t>As per the loan taker and her old loan card having loan ID 355101615 and 351445214, she had paid EMI of Rs.4940 to Vicky Kumar from 06-12-2024  but he posted EMI of Rs.28640 in Fimo. This date is 22-05-2024 and her new loan ID is 356888256.</t>
  </si>
  <si>
    <t>As per the loan taker and her old loan card having loan ID 355101615 and 351445214, she had paid EMI of Rs.4940 to Vicky Kumar from 06-01-2025  but he posted EMI of Rs.28640 in Fimo. This date is 22-05-2024 and her new loan ID is 356888256.</t>
  </si>
  <si>
    <t>As per the loan taker and her old loan card having loan ID 355101615 and 351445214, she had paid EMI of Rs.4940 to Vicky Kumar from 06-02-2025  but he posted EMI of Rs.28640 in Fimo. This date is 22-05-2024 and her new loan ID is 356888256.</t>
  </si>
  <si>
    <t>As per the loan taker and her old loan card having loan ID 355101615 and 351445214, she had paid EMI of Rs.4940 to Vicky Kumar from 06-03-2025  but he posted EMI of Rs.28640 in Fimo. This date is 22-05-2024 and her new loan ID is 356888256.</t>
  </si>
  <si>
    <t>As per the loan taker and her old loan card having loan ID 355101615 and 351445214, she had paid EMI of Rs.4940 to Vicky Kumar from 06-04-2025  but he posted EMI of Rs.28640 in Fimo. This date is 22-05-2024 and her new loan ID is 356888256.</t>
  </si>
  <si>
    <t>As per the borrower and her old loan card which loan id 355101615 she paid 06 Emi of rs.2690/-on dated from 06-06-2025 Vicky Kumar but he did not post her emi in fimo. Even dated 22-05-2024 and her new loan id is 356888256.</t>
  </si>
  <si>
    <t>As per the borrower and her old loan card which loan id 355101615 she paid Emi of rs.2690/-on dated from 06-07-2025,  Vicky Kumar but he did not post her emi in fimo. Even dated 22-05-2024 and her new loan id is 356888256.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</si>
  <si>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</si>
  <si>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</si>
  <si>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</si>
  <si>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</si>
  <si>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</si>
  <si>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</si>
  <si>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</si>
  <si>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</si>
  <si>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</si>
  <si>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</si>
  <si>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</si>
  <si>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</si>
  <si>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</si>
  <si>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</si>
  <si>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</si>
  <si>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</si>
  <si>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</si>
  <si>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</si>
  <si>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</si>
  <si>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</si>
  <si>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</si>
  <si>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</si>
  <si>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</si>
  <si>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</si>
  <si>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</si>
  <si>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</si>
  <si>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</si>
  <si>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</si>
  <si>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</si>
  <si>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</si>
  <si>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</si>
  <si>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</si>
  <si>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</si>
  <si>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</si>
  <si>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</si>
  <si>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</si>
  <si>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</si>
  <si>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</si>
  <si>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</si>
  <si>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</si>
  <si>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</si>
  <si>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</si>
  <si>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</si>
  <si>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</si>
  <si>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</si>
  <si>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</si>
  <si>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</si>
  <si>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</si>
  <si>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</si>
  <si>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</si>
  <si>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</si>
  <si>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</si>
  <si>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</si>
  <si>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</si>
  <si>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</si>
  <si>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</si>
  <si>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</si>
  <si>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</si>
  <si>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</si>
  <si>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</si>
  <si>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</si>
  <si>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</si>
  <si>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</si>
  <si>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</si>
  <si>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</si>
  <si>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</si>
  <si>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</si>
  <si>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</si>
  <si>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</si>
  <si>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East</t>
  </si>
  <si>
    <t>Rampur</t>
  </si>
  <si>
    <t>SF0099710</t>
  </si>
  <si>
    <t>Rajkishor Kumar Mahto</t>
  </si>
  <si>
    <t>Rani 2 548556 G1</t>
  </si>
  <si>
    <t>Chetana</t>
  </si>
  <si>
    <t>OBC</t>
  </si>
  <si>
    <t>MUSLIM</t>
  </si>
  <si>
    <t>Agriculture &amp; Farming</t>
  </si>
  <si>
    <t>06</t>
  </si>
  <si>
    <t>2</t>
  </si>
  <si>
    <t>2.81 Yrs</t>
  </si>
  <si>
    <t>21 Apr 2023</t>
  </si>
  <si>
    <t>&gt; 2 to 4 Years</t>
  </si>
  <si>
    <t>06-Jul-2024</t>
  </si>
  <si>
    <t>06-Feb-2026</t>
  </si>
  <si>
    <t/>
  </si>
  <si>
    <t>Open</t>
  </si>
  <si>
    <t>30-Jun-2025</t>
  </si>
  <si>
    <t>7632930460</t>
  </si>
  <si>
    <t>Satyendra Kumar Singh/SF0075615</t>
  </si>
  <si>
    <t xml:space="preserve">1)As per the loan taker and her old loan card having loan ID 355101615 and 351445214, she had paid EMI of Rs.4940*10=49400 to Vicky Kumar from 06-07-2024 to 06-04-2025 but he posted EMI of Rs.28640 in Fimo. This date is 22-05-2024 and her new loan ID is 356888256., 2)As per the borrower and her old loan card which loan id 355101615 she paid 06 Emi of rs.2690*2=5380/-on dated from 06-06-2025 And 06-07-2025,to Vicky Kumar but he did not post her emi in fimo. Even dated 22-05-2024 and her new loan id is 356888256. Fake signature done by branch staff. Sign not matched with the fraudulent staffs sign.
</t>
  </si>
  <si>
    <t>FN25-26-03293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</si>
</sst>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5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5"/>
  <cols>
    <col min="1" max="1" width="41.81640625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customWidth="1"/>
    <col min="7" max="7" width="22.453125" customWidth="1"/>
    <col min="8" max="8" width="11.81640625" customWidth="1"/>
    <col min="9" max="9" width="30.1796875" customWidth="1"/>
  </cols>
  <sheetData>
    <row r="1" spans="1:11" ht="2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5" zeroHeight="1"/>
  <cols>
    <col min="1" max="1" width="9" customWidth="1"/>
    <col min="2" max="2" width="13.26953125" customWidth="1"/>
    <col min="3" max="6" width="15.54296875" customWidth="1"/>
    <col min="7" max="7" width="17.7265625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>
      <c r="A1" s="33" t="s">
        <v>52</v>
      </c>
    </row>
    <row r="2" spans="1:34" ht="15.5">
      <c r="A2" s="34" t="s">
        <v>53</v>
      </c>
    </row>
    <row r="3" spans="1:34" ht="15.5">
      <c r="A3" s="35" t="s">
        <v>54</v>
      </c>
      <c r="H3" s="106"/>
    </row>
    <row r="4" spans="1:34" ht="5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BH3383</v>
      </c>
      <c r="D5" s="112" t="str">
        <f>IF('Physical Cash at Safe'!D28="Yes",'Physical Cash at Safe'!A4,'Borrower Wise Details'!C5)</f>
        <v>Mahammadpur</v>
      </c>
      <c r="E5" s="112" t="str">
        <f>IF(D5="","",IF(ISBLANK('Loan Outstanding Report'!C5),IF('Physical Cash at Safe'!D28="Yes",'Physical Cash at Safe'!A6,""),'Loan Outstanding Report'!C5))</f>
        <v>Bihar</v>
      </c>
      <c r="F5" s="112" t="str">
        <f>IF(D5="","",IF(ISBLANK('Loan Outstanding Report'!D5),IF('Physical Cash at Safe'!D28="Yes",'Physical Cash at Safe'!E4,""),'Loan Outstanding Report'!D5))</f>
        <v>Siwan</v>
      </c>
      <c r="G5" s="113">
        <v>46008</v>
      </c>
      <c r="H5" s="114" t="s">
        <v>89</v>
      </c>
      <c r="I5" s="113">
        <v>46051</v>
      </c>
      <c r="J5" s="116" t="str">
        <f>IF('Physical Cash at Safe'!D28="Yes",'Physical Cash at Safe'!E28,IF('Borrower Wise Details'!D5&lt;&gt;"",'Borrower Wise Details'!D5,""))</f>
        <v>FN25-26-03293</v>
      </c>
      <c r="K5" s="117">
        <v>1</v>
      </c>
      <c r="L5" s="118">
        <v>47000</v>
      </c>
      <c r="M5" s="118">
        <v>0</v>
      </c>
      <c r="N5" s="118" t="s">
        <v>90</v>
      </c>
      <c r="O5" s="118" t="s">
        <v>91</v>
      </c>
      <c r="P5" s="118" t="s">
        <v>91</v>
      </c>
      <c r="Q5" s="118" t="s">
        <v>92</v>
      </c>
      <c r="R5" s="120" t="str">
        <f>IF('Physical Cash at Safe'!$D$28="Yes",'Physical Cash at Safe'!$A$28,IF('Borrower Wise Details'!F5&lt;&gt;"",'Borrower Wise Details'!F5,""))</f>
        <v>Vicky Kumar</v>
      </c>
      <c r="S5" s="116" t="str">
        <f>IF('Physical Cash at Safe'!$D$28="Yes",'Physical Cash at Safe'!$C$28,IF('Borrower Wise Details'!H5&lt;&gt;"",'Borrower Wise Details'!H5,""))</f>
        <v>LO</v>
      </c>
      <c r="T5" s="116" t="str">
        <f>IF('Physical Cash at Safe'!$D$28="Yes",'Physical Cash at Safe'!$B$28,IF('Borrower Wise Details'!G5&lt;&gt;"",'Borrower Wise Details'!G5,""))</f>
        <v>SF0086752</v>
      </c>
      <c r="U5" s="121" t="s">
        <v>93</v>
      </c>
      <c r="V5" s="113">
        <v>45910</v>
      </c>
      <c r="W5" s="122" t="str">
        <f>IF('Physical Cash at Safe'!$D$28="Yes","Safe Locker Cash Siphoned Off",IF('Borrower Wise Details'!$P$5&lt;&gt;"",'Borrower Wise Details'!$P$5,""))</f>
        <v>Advance 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>Collection Amount Misappropriated</v>
      </c>
      <c r="Y5" s="123" t="s">
        <v>94</v>
      </c>
      <c r="Z5" s="113">
        <v>46063</v>
      </c>
      <c r="AA5" s="113">
        <v>46063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54780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28640</v>
      </c>
      <c r="AE5" s="102">
        <f>IF(AND(AC5="",AD5=""),"",IF(AD5="",AC5,AC5-IF(ISNUMBER(AD5),AD5,0)))</f>
        <v>26140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46086</v>
      </c>
      <c r="AH5" s="125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R5" sqref="R5"/>
    </sheetView>
  </sheetViews>
  <sheetFormatPr defaultColWidth="9.1796875" defaultRowHeight="14.5" zeroHeight="1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.5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96</v>
      </c>
      <c r="B3" s="94"/>
      <c r="C3" s="94"/>
      <c r="D3" s="94"/>
      <c r="E3" s="94"/>
      <c r="F3" s="94"/>
      <c r="G3" s="94"/>
      <c r="H3" s="131" t="s">
        <v>97</v>
      </c>
      <c r="I3" s="131"/>
      <c r="J3" s="131"/>
      <c r="K3" s="131"/>
      <c r="L3" s="131"/>
      <c r="M3" s="131"/>
      <c r="N3" s="100"/>
      <c r="O3" s="100"/>
      <c r="P3" s="100"/>
      <c r="Q3" s="100"/>
      <c r="R3" s="103"/>
    </row>
    <row r="4" spans="1:18" ht="39">
      <c r="A4" s="95" t="s">
        <v>55</v>
      </c>
      <c r="B4" s="96" t="s">
        <v>98</v>
      </c>
      <c r="C4" s="96" t="s">
        <v>99</v>
      </c>
      <c r="D4" s="96" t="s">
        <v>100</v>
      </c>
      <c r="E4" s="96" t="s">
        <v>101</v>
      </c>
      <c r="F4" s="96" t="s">
        <v>102</v>
      </c>
      <c r="G4" s="96" t="s">
        <v>103</v>
      </c>
      <c r="H4" s="96" t="s">
        <v>104</v>
      </c>
      <c r="I4" s="96" t="s">
        <v>105</v>
      </c>
      <c r="J4" s="96" t="s">
        <v>106</v>
      </c>
      <c r="K4" s="96" t="s">
        <v>107</v>
      </c>
      <c r="L4" s="96" t="s">
        <v>108</v>
      </c>
      <c r="M4" s="96" t="s">
        <v>109</v>
      </c>
      <c r="N4" s="96" t="s">
        <v>110</v>
      </c>
      <c r="O4" s="96" t="s">
        <v>111</v>
      </c>
      <c r="P4" s="96" t="s">
        <v>112</v>
      </c>
      <c r="Q4" s="96" t="s">
        <v>113</v>
      </c>
      <c r="R4" s="104" t="s">
        <v>114</v>
      </c>
    </row>
    <row r="5" spans="1:18" ht="24.75" customHeight="1">
      <c r="A5" s="97">
        <v>1</v>
      </c>
      <c r="B5" s="40" t="str">
        <f>IF('Fraud Investigation Report'!C5="","",'Fraud Investigation Report'!C5)</f>
        <v>BH3383</v>
      </c>
      <c r="C5" s="97" t="str">
        <f>IF('Fraud Investigation Report'!D5="","",'Fraud Investigation Report'!D5)</f>
        <v>Mahammadpur</v>
      </c>
      <c r="D5" s="98" t="str">
        <f>IF(OR('Fraud Investigation Report'!R5="",'Fraud Investigation Report'!R5=0),"",'Fraud Investigation Report'!R5)</f>
        <v>Vicky Kumar</v>
      </c>
      <c r="E5" s="98" t="str">
        <f>IF(OR('Fraud Investigation Report'!T5="",'Fraud Investigation Report'!T5=0),"",'Fraud Investigation Report'!T5)</f>
        <v>SF0086752</v>
      </c>
      <c r="F5" s="98" t="str">
        <f>IF(OR('Fraud Investigation Report'!S5="",'Fraud Investigation Report'!S5=0),"",'Fraud Investigation Report'!S5)</f>
        <v>LO</v>
      </c>
      <c r="G5" s="97" t="str">
        <f>IF('Fraud Investigation Report'!J5="","",'Fraud Investigation Report'!J5)</f>
        <v>FN25-26-03293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5380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>49400</v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54780</v>
      </c>
      <c r="O5" s="99">
        <f>IF('Fraud Investigation Report'!AD5="","",'Fraud Investigation Report'!AD5)</f>
        <v>28640</v>
      </c>
      <c r="P5" s="102">
        <f>IF(AND(N5="",O5=""),"",IF(O5="",N5,N5-IF(ISNUMBER(O5),O5,0)))</f>
        <v>26140</v>
      </c>
      <c r="Q5" s="44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32" sqref="D32:E36"/>
    </sheetView>
  </sheetViews>
  <sheetFormatPr defaultColWidth="0" defaultRowHeight="14.5" customHeight="1" zeroHeight="1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>
      <c r="A1" s="153" t="s">
        <v>52</v>
      </c>
      <c r="B1" s="154"/>
      <c r="C1" s="154"/>
      <c r="D1" s="154"/>
      <c r="E1" s="155"/>
    </row>
    <row r="2" spans="1:5" ht="18.5">
      <c r="A2" s="54"/>
      <c r="B2" s="156" t="s">
        <v>53</v>
      </c>
      <c r="C2" s="156"/>
      <c r="D2" s="156"/>
      <c r="E2" s="55"/>
    </row>
    <row r="3" spans="1:5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2" t="s">
        <v>122</v>
      </c>
      <c r="C4" s="42" t="s">
        <v>123</v>
      </c>
      <c r="D4" s="42" t="s">
        <v>123</v>
      </c>
      <c r="E4" s="42" t="s">
        <v>124</v>
      </c>
    </row>
    <row r="5" spans="1:5" ht="35.25" customHeight="1">
      <c r="A5" s="58" t="s">
        <v>125</v>
      </c>
      <c r="B5" s="58" t="s">
        <v>126</v>
      </c>
      <c r="C5" s="58" t="s">
        <v>127</v>
      </c>
      <c r="D5" s="58" t="s">
        <v>128</v>
      </c>
      <c r="E5" s="58" t="s">
        <v>129</v>
      </c>
    </row>
    <row r="6" spans="1:5" ht="25.5" customHeight="1">
      <c r="A6" s="59" t="s">
        <v>130</v>
      </c>
      <c r="B6" s="60">
        <v>46064</v>
      </c>
      <c r="C6" s="60">
        <v>46063</v>
      </c>
      <c r="D6" s="60">
        <v>46064</v>
      </c>
      <c r="E6" s="61">
        <v>0.29166666666666702</v>
      </c>
    </row>
    <row r="7" spans="1:5" ht="15.5">
      <c r="A7" s="157" t="s">
        <v>131</v>
      </c>
      <c r="B7" s="158"/>
      <c r="C7" s="158"/>
      <c r="D7" s="158"/>
      <c r="E7" s="158"/>
    </row>
    <row r="8" spans="1:5" ht="15" customHeight="1">
      <c r="A8" s="163" t="s">
        <v>132</v>
      </c>
      <c r="B8" s="159" t="s">
        <v>133</v>
      </c>
      <c r="C8" s="160"/>
      <c r="D8" s="161" t="s">
        <v>134</v>
      </c>
      <c r="E8" s="162"/>
    </row>
    <row r="9" spans="1:5">
      <c r="A9" s="164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>
      <c r="A10" s="64">
        <v>2000</v>
      </c>
      <c r="B10" s="65"/>
      <c r="C10" s="66"/>
      <c r="D10" s="65"/>
      <c r="E10" s="66">
        <f>D10*A10</f>
        <v>0</v>
      </c>
    </row>
    <row r="11" spans="1:5">
      <c r="A11" s="67">
        <v>500</v>
      </c>
      <c r="B11" s="68">
        <v>188</v>
      </c>
      <c r="C11" s="66">
        <f>B11*A11</f>
        <v>94000</v>
      </c>
      <c r="D11" s="68">
        <v>200</v>
      </c>
      <c r="E11" s="66">
        <f t="shared" ref="E11:E17" si="0">D11*A11</f>
        <v>100000</v>
      </c>
    </row>
    <row r="12" spans="1:5">
      <c r="A12" s="67">
        <v>200</v>
      </c>
      <c r="B12" s="68">
        <v>93</v>
      </c>
      <c r="C12" s="66">
        <f>B12*A12</f>
        <v>18600</v>
      </c>
      <c r="D12" s="68">
        <v>32</v>
      </c>
      <c r="E12" s="66">
        <f t="shared" si="0"/>
        <v>6400</v>
      </c>
    </row>
    <row r="13" spans="1:5">
      <c r="A13" s="67">
        <v>100</v>
      </c>
      <c r="B13" s="68">
        <v>13</v>
      </c>
      <c r="C13" s="66">
        <f t="shared" ref="C13:C17" si="1">B13*A13</f>
        <v>1300</v>
      </c>
      <c r="D13" s="68">
        <v>71</v>
      </c>
      <c r="E13" s="66">
        <f t="shared" si="0"/>
        <v>7100</v>
      </c>
    </row>
    <row r="14" spans="1:5">
      <c r="A14" s="67">
        <v>50</v>
      </c>
      <c r="B14" s="68">
        <v>6</v>
      </c>
      <c r="C14" s="66">
        <f t="shared" si="1"/>
        <v>300</v>
      </c>
      <c r="D14" s="68">
        <v>9</v>
      </c>
      <c r="E14" s="66">
        <f t="shared" si="0"/>
        <v>450</v>
      </c>
    </row>
    <row r="15" spans="1:5">
      <c r="A15" s="67">
        <v>20</v>
      </c>
      <c r="B15" s="68">
        <v>0</v>
      </c>
      <c r="C15" s="66">
        <f t="shared" si="1"/>
        <v>0</v>
      </c>
      <c r="D15" s="68">
        <v>7</v>
      </c>
      <c r="E15" s="66">
        <f t="shared" si="0"/>
        <v>140</v>
      </c>
    </row>
    <row r="16" spans="1:5">
      <c r="A16" s="67">
        <v>10</v>
      </c>
      <c r="B16" s="68">
        <v>9</v>
      </c>
      <c r="C16" s="66">
        <f t="shared" si="1"/>
        <v>90</v>
      </c>
      <c r="D16" s="68">
        <v>8</v>
      </c>
      <c r="E16" s="66">
        <f t="shared" si="0"/>
        <v>80</v>
      </c>
    </row>
    <row r="17" spans="1:5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>
      <c r="A18" s="69" t="s">
        <v>137</v>
      </c>
      <c r="B18" s="70">
        <v>0</v>
      </c>
      <c r="C18" s="66">
        <f>B18</f>
        <v>0</v>
      </c>
      <c r="D18" s="70">
        <v>120</v>
      </c>
      <c r="E18" s="71">
        <f>D18</f>
        <v>120</v>
      </c>
    </row>
    <row r="19" spans="1:5">
      <c r="A19" s="72"/>
      <c r="B19" s="73" t="s">
        <v>138</v>
      </c>
      <c r="C19" s="74">
        <f>SUM(C10:C18)</f>
        <v>114290</v>
      </c>
      <c r="D19" s="73" t="s">
        <v>138</v>
      </c>
      <c r="E19" s="74">
        <f>SUM(E10:E18)</f>
        <v>114290</v>
      </c>
    </row>
    <row r="20" spans="1:5" ht="30" customHeight="1">
      <c r="A20" s="148" t="s">
        <v>139</v>
      </c>
      <c r="B20" s="149"/>
      <c r="C20" s="75"/>
      <c r="D20" s="76" t="s">
        <v>140</v>
      </c>
      <c r="E20" s="77"/>
    </row>
    <row r="21" spans="1:5" ht="30" customHeight="1">
      <c r="A21" s="150" t="s">
        <v>141</v>
      </c>
      <c r="B21" s="151"/>
      <c r="C21" s="77"/>
      <c r="D21" s="76" t="s">
        <v>142</v>
      </c>
      <c r="E21" s="77"/>
    </row>
    <row r="22" spans="1:5" ht="30" customHeight="1">
      <c r="A22" s="150" t="s">
        <v>143</v>
      </c>
      <c r="B22" s="151"/>
      <c r="C22" s="77"/>
      <c r="D22" s="78" t="s">
        <v>144</v>
      </c>
      <c r="E22" s="77"/>
    </row>
    <row r="23" spans="1:5" ht="30" customHeight="1">
      <c r="A23" s="150" t="s">
        <v>145</v>
      </c>
      <c r="B23" s="151"/>
      <c r="C23" s="79">
        <f>(C19+C21)-(E20+E21)-E19</f>
        <v>0</v>
      </c>
      <c r="D23" s="80" t="s">
        <v>146</v>
      </c>
      <c r="E23" s="77"/>
    </row>
    <row r="24" spans="1:5" ht="82.5" customHeight="1">
      <c r="A24" s="76" t="s">
        <v>147</v>
      </c>
      <c r="B24" s="152"/>
      <c r="C24" s="152"/>
      <c r="D24" s="152"/>
      <c r="E24" s="152"/>
    </row>
    <row r="25" spans="1:5" ht="57.75" customHeight="1">
      <c r="A25" s="81" t="s">
        <v>148</v>
      </c>
      <c r="B25" s="139"/>
      <c r="C25" s="139"/>
      <c r="D25" s="139"/>
      <c r="E25" s="139"/>
    </row>
    <row r="26" spans="1:5" ht="20.149999999999999" customHeight="1">
      <c r="A26" s="140" t="s">
        <v>149</v>
      </c>
      <c r="B26" s="140"/>
      <c r="C26" s="140"/>
      <c r="D26" s="140"/>
      <c r="E26" s="140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41" t="s">
        <v>158</v>
      </c>
      <c r="E29" s="142"/>
    </row>
    <row r="30" spans="1:5" ht="40" customHeight="1">
      <c r="A30" s="86"/>
      <c r="B30" s="86"/>
      <c r="C30" s="87">
        <f>A30-B30</f>
        <v>0</v>
      </c>
      <c r="D30" s="143"/>
      <c r="E30" s="144"/>
    </row>
    <row r="31" spans="1:5" ht="15" customHeight="1">
      <c r="A31" s="145"/>
      <c r="B31" s="146"/>
      <c r="C31" s="146"/>
      <c r="D31" s="146"/>
      <c r="E31" s="147"/>
    </row>
    <row r="32" spans="1:5" ht="24.75" customHeight="1">
      <c r="A32" s="88" t="s">
        <v>159</v>
      </c>
      <c r="B32" s="14" t="s">
        <v>160</v>
      </c>
      <c r="C32" s="88" t="s">
        <v>161</v>
      </c>
      <c r="D32" s="132" t="s">
        <v>162</v>
      </c>
      <c r="E32" s="133"/>
    </row>
    <row r="33" spans="1:5" ht="18" customHeight="1">
      <c r="A33" s="88" t="s">
        <v>163</v>
      </c>
      <c r="B33" s="14" t="s">
        <v>164</v>
      </c>
      <c r="C33" s="89" t="s">
        <v>165</v>
      </c>
      <c r="D33" s="134" t="s">
        <v>166</v>
      </c>
      <c r="E33" s="135"/>
    </row>
    <row r="34" spans="1:5" ht="26">
      <c r="A34" s="89" t="s">
        <v>167</v>
      </c>
      <c r="B34" s="14" t="s">
        <v>168</v>
      </c>
      <c r="C34" s="89" t="s">
        <v>169</v>
      </c>
      <c r="D34" s="136" t="s">
        <v>170</v>
      </c>
      <c r="E34" s="137"/>
    </row>
    <row r="35" spans="1:5" ht="26">
      <c r="A35" s="89" t="s">
        <v>171</v>
      </c>
      <c r="B35" s="14" t="s">
        <v>172</v>
      </c>
      <c r="C35" s="89" t="s">
        <v>173</v>
      </c>
      <c r="D35" s="136" t="s">
        <v>174</v>
      </c>
      <c r="E35" s="137"/>
    </row>
    <row r="36" spans="1:5" ht="25.5" customHeight="1">
      <c r="A36" s="89" t="s">
        <v>175</v>
      </c>
      <c r="B36" s="14" t="s">
        <v>176</v>
      </c>
      <c r="C36" s="89" t="s">
        <v>177</v>
      </c>
      <c r="D36" s="138" t="s">
        <v>178</v>
      </c>
      <c r="E36" s="138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8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P5" activePane="bottomRight" state="frozen"/>
      <selection pane="topRight"/>
      <selection pane="bottomLeft"/>
      <selection pane="bottomRight" activeCell="Q4" sqref="Q4"/>
    </sheetView>
  </sheetViews>
  <sheetFormatPr defaultColWidth="0" defaultRowHeight="13" zeroHeight="1"/>
  <cols>
    <col min="1" max="1" width="4.36328125" style="31" customWidth="1"/>
    <col min="2" max="2" width="6.1796875" style="31" customWidth="1"/>
    <col min="3" max="3" width="11.7265625" style="31" customWidth="1"/>
    <col min="4" max="4" width="16.453125" style="31" customWidth="1"/>
    <col min="5" max="5" width="14.90625" style="31" customWidth="1"/>
    <col min="6" max="6" width="9.36328125" style="31" customWidth="1"/>
    <col min="7" max="7" width="12.36328125" style="31" customWidth="1"/>
    <col min="8" max="8" width="14.08984375" style="31" customWidth="1"/>
    <col min="9" max="9" width="8.6328125" style="31" customWidth="1"/>
    <col min="10" max="10" width="14.36328125" style="31" customWidth="1"/>
    <col min="11" max="11" width="21.453125" style="31" customWidth="1"/>
    <col min="12" max="12" width="17.26953125" style="31" customWidth="1"/>
    <col min="13" max="13" width="18.7265625" style="32" customWidth="1"/>
    <col min="14" max="14" width="15.54296875" style="31" customWidth="1"/>
    <col min="15" max="15" width="17.1796875" style="31" customWidth="1"/>
    <col min="16" max="16" width="33.26953125" style="31" customWidth="1"/>
    <col min="17" max="17" width="16.54296875" style="31" customWidth="1"/>
    <col min="18" max="18" width="17.453125" style="31" customWidth="1"/>
    <col min="19" max="19" width="20.1796875" style="31" customWidth="1"/>
    <col min="20" max="20" width="20.54296875" style="31" customWidth="1"/>
    <col min="21" max="21" width="18" style="31" customWidth="1"/>
    <col min="22" max="22" width="22.7265625" style="31" customWidth="1"/>
    <col min="23" max="23" width="52.1796875" style="31" customWidth="1"/>
    <col min="24" max="24" width="8.7265625" style="31" customWidth="1"/>
    <col min="25" max="16384" width="8.7265625" style="31" hidden="1"/>
  </cols>
  <sheetData>
    <row r="1" spans="1:23" ht="18.5">
      <c r="A1" s="33" t="s">
        <v>52</v>
      </c>
    </row>
    <row r="2" spans="1:23" ht="15.5">
      <c r="A2" s="34" t="s">
        <v>53</v>
      </c>
    </row>
    <row r="3" spans="1:23" ht="15.5">
      <c r="A3" s="35" t="s">
        <v>179</v>
      </c>
      <c r="E3" s="36" t="s">
        <v>180</v>
      </c>
      <c r="F3" s="36" t="s">
        <v>181</v>
      </c>
      <c r="U3" s="36" t="s">
        <v>180</v>
      </c>
      <c r="V3" s="36" t="s">
        <v>181</v>
      </c>
    </row>
    <row r="4" spans="1:23" ht="42.75" customHeight="1">
      <c r="A4" s="37" t="s">
        <v>55</v>
      </c>
      <c r="B4" s="38" t="s">
        <v>182</v>
      </c>
      <c r="C4" s="38" t="s">
        <v>99</v>
      </c>
      <c r="D4" s="38" t="s">
        <v>183</v>
      </c>
      <c r="E4" s="38" t="s">
        <v>184</v>
      </c>
      <c r="F4" s="38" t="s">
        <v>185</v>
      </c>
      <c r="G4" s="38" t="s">
        <v>186</v>
      </c>
      <c r="H4" s="38" t="s">
        <v>187</v>
      </c>
      <c r="I4" s="38" t="s">
        <v>188</v>
      </c>
      <c r="J4" s="38" t="s">
        <v>189</v>
      </c>
      <c r="K4" s="38" t="s">
        <v>190</v>
      </c>
      <c r="L4" s="38" t="s">
        <v>191</v>
      </c>
      <c r="M4" s="45" t="s">
        <v>192</v>
      </c>
      <c r="N4" s="38" t="s">
        <v>193</v>
      </c>
      <c r="O4" s="38" t="s">
        <v>194</v>
      </c>
      <c r="P4" s="38" t="s">
        <v>195</v>
      </c>
      <c r="Q4" s="38" t="s">
        <v>196</v>
      </c>
      <c r="R4" s="38" t="s">
        <v>197</v>
      </c>
      <c r="S4" s="38" t="s">
        <v>198</v>
      </c>
      <c r="T4" s="38" t="s">
        <v>199</v>
      </c>
      <c r="U4" s="38" t="s">
        <v>200</v>
      </c>
      <c r="V4" s="38" t="s">
        <v>8</v>
      </c>
      <c r="W4" s="38" t="s">
        <v>201</v>
      </c>
    </row>
    <row r="5" spans="1:23" ht="25" customHeight="1">
      <c r="A5" s="39">
        <v>1</v>
      </c>
      <c r="B5" s="40" t="str">
        <f>IF('Loan Outstanding Report'!$G$5="","",'Loan Outstanding Report'!$G$5)</f>
        <v>BH3383</v>
      </c>
      <c r="C5" s="41" t="str">
        <f>IF('Loan Outstanding Report'!$H$5="","",'Loan Outstanding Report'!$H$5)</f>
        <v>Mahammadpur</v>
      </c>
      <c r="D5" s="42" t="s">
        <v>312</v>
      </c>
      <c r="E5" s="43">
        <v>46063</v>
      </c>
      <c r="F5" s="14" t="s">
        <v>202</v>
      </c>
      <c r="G5" s="44" t="s">
        <v>203</v>
      </c>
      <c r="H5" s="44" t="s">
        <v>204</v>
      </c>
      <c r="I5" s="46" t="s">
        <v>205</v>
      </c>
      <c r="J5" s="46" t="s">
        <v>206</v>
      </c>
      <c r="K5" s="46" t="s">
        <v>207</v>
      </c>
      <c r="L5" s="47">
        <v>356888256</v>
      </c>
      <c r="M5" s="43" t="s">
        <v>208</v>
      </c>
      <c r="N5" s="48">
        <v>67000</v>
      </c>
      <c r="O5" s="48">
        <v>3580</v>
      </c>
      <c r="P5" s="49" t="s">
        <v>34</v>
      </c>
      <c r="Q5" s="50">
        <v>45479</v>
      </c>
      <c r="R5" s="48">
        <v>4940</v>
      </c>
      <c r="S5" s="48">
        <v>3580</v>
      </c>
      <c r="T5" s="48">
        <v>0</v>
      </c>
      <c r="U5" s="51">
        <f t="shared" ref="U5" si="0">IF(AND(ISBLANK(R5),ISBLANK(S5),ISBLANK(T5)),"",R5-(S5+T5))</f>
        <v>1360</v>
      </c>
      <c r="V5" s="28" t="s">
        <v>7</v>
      </c>
      <c r="W5" s="52" t="s">
        <v>209</v>
      </c>
    </row>
    <row r="6" spans="1:23" ht="25" customHeight="1">
      <c r="A6" s="39">
        <v>2</v>
      </c>
      <c r="B6" s="40" t="str">
        <f>IF(J6&lt;&gt;"",$B$5,"")</f>
        <v>BH3383</v>
      </c>
      <c r="C6" s="41" t="str">
        <f>IF(J6&lt;&gt;"",$C$5,"")</f>
        <v>Mahammadpur</v>
      </c>
      <c r="D6" s="42" t="str">
        <f>IF(J6&lt;&gt;"",$D$5,"")</f>
        <v>FN25-26-03293</v>
      </c>
      <c r="E6" s="43">
        <v>46063</v>
      </c>
      <c r="F6" s="14" t="s">
        <v>202</v>
      </c>
      <c r="G6" s="44" t="s">
        <v>203</v>
      </c>
      <c r="H6" s="44" t="s">
        <v>204</v>
      </c>
      <c r="I6" s="46" t="s">
        <v>205</v>
      </c>
      <c r="J6" s="46" t="s">
        <v>206</v>
      </c>
      <c r="K6" s="46" t="s">
        <v>207</v>
      </c>
      <c r="L6" s="47">
        <v>356888256</v>
      </c>
      <c r="M6" s="43" t="s">
        <v>208</v>
      </c>
      <c r="N6" s="48">
        <v>67000</v>
      </c>
      <c r="O6" s="48">
        <v>3580</v>
      </c>
      <c r="P6" s="49" t="s">
        <v>34</v>
      </c>
      <c r="Q6" s="50">
        <v>45510</v>
      </c>
      <c r="R6" s="48">
        <v>4940</v>
      </c>
      <c r="S6" s="48">
        <v>3580</v>
      </c>
      <c r="T6" s="48">
        <v>0</v>
      </c>
      <c r="U6" s="51">
        <f t="shared" ref="U6:U69" si="1">IF(AND(ISBLANK(R6),ISBLANK(S6),ISBLANK(T6)),"",R6-(S6+T6))</f>
        <v>1360</v>
      </c>
      <c r="V6" s="28" t="s">
        <v>7</v>
      </c>
      <c r="W6" s="52" t="s">
        <v>210</v>
      </c>
    </row>
    <row r="7" spans="1:23" ht="25" customHeight="1">
      <c r="A7" s="39">
        <v>3</v>
      </c>
      <c r="B7" s="40" t="str">
        <f t="shared" ref="B7:B70" si="2">IF(J7&lt;&gt;"",$B$5,"")</f>
        <v>BH3383</v>
      </c>
      <c r="C7" s="41" t="str">
        <f t="shared" ref="C7:C70" si="3">IF(J7&lt;&gt;"",$C$5,"")</f>
        <v>Mahammadpur</v>
      </c>
      <c r="D7" s="42" t="str">
        <f t="shared" ref="D7:D70" si="4">IF(J7&lt;&gt;"",$D$5,"")</f>
        <v>FN25-26-03293</v>
      </c>
      <c r="E7" s="43">
        <v>46063</v>
      </c>
      <c r="F7" s="14" t="s">
        <v>202</v>
      </c>
      <c r="G7" s="44" t="s">
        <v>203</v>
      </c>
      <c r="H7" s="44" t="s">
        <v>204</v>
      </c>
      <c r="I7" s="46" t="s">
        <v>205</v>
      </c>
      <c r="J7" s="46" t="s">
        <v>206</v>
      </c>
      <c r="K7" s="46" t="s">
        <v>207</v>
      </c>
      <c r="L7" s="47">
        <v>356888256</v>
      </c>
      <c r="M7" s="43" t="s">
        <v>208</v>
      </c>
      <c r="N7" s="48">
        <v>67000</v>
      </c>
      <c r="O7" s="48">
        <v>3580</v>
      </c>
      <c r="P7" s="49" t="s">
        <v>34</v>
      </c>
      <c r="Q7" s="50">
        <v>45541</v>
      </c>
      <c r="R7" s="48">
        <v>4940</v>
      </c>
      <c r="S7" s="48">
        <v>3580</v>
      </c>
      <c r="T7" s="48">
        <v>0</v>
      </c>
      <c r="U7" s="51">
        <f t="shared" si="1"/>
        <v>1360</v>
      </c>
      <c r="V7" s="28" t="s">
        <v>7</v>
      </c>
      <c r="W7" s="52" t="s">
        <v>211</v>
      </c>
    </row>
    <row r="8" spans="1:23" ht="25" customHeight="1">
      <c r="A8" s="39">
        <v>4</v>
      </c>
      <c r="B8" s="40" t="str">
        <f t="shared" si="2"/>
        <v>BH3383</v>
      </c>
      <c r="C8" s="41" t="str">
        <f t="shared" si="3"/>
        <v>Mahammadpur</v>
      </c>
      <c r="D8" s="42" t="str">
        <f t="shared" si="4"/>
        <v>FN25-26-03293</v>
      </c>
      <c r="E8" s="43">
        <v>46063</v>
      </c>
      <c r="F8" s="14" t="s">
        <v>202</v>
      </c>
      <c r="G8" s="44" t="s">
        <v>203</v>
      </c>
      <c r="H8" s="44" t="s">
        <v>204</v>
      </c>
      <c r="I8" s="46" t="s">
        <v>205</v>
      </c>
      <c r="J8" s="46" t="s">
        <v>206</v>
      </c>
      <c r="K8" s="46" t="s">
        <v>207</v>
      </c>
      <c r="L8" s="47">
        <v>356888256</v>
      </c>
      <c r="M8" s="43" t="s">
        <v>208</v>
      </c>
      <c r="N8" s="48">
        <v>67000</v>
      </c>
      <c r="O8" s="48">
        <v>3580</v>
      </c>
      <c r="P8" s="49" t="s">
        <v>34</v>
      </c>
      <c r="Q8" s="50">
        <v>45571</v>
      </c>
      <c r="R8" s="48">
        <v>4940</v>
      </c>
      <c r="S8" s="48">
        <v>4940</v>
      </c>
      <c r="T8" s="48">
        <v>0</v>
      </c>
      <c r="U8" s="51">
        <f t="shared" si="1"/>
        <v>0</v>
      </c>
      <c r="V8" s="28" t="s">
        <v>7</v>
      </c>
      <c r="W8" s="52" t="s">
        <v>212</v>
      </c>
    </row>
    <row r="9" spans="1:23" ht="25" customHeight="1">
      <c r="A9" s="39">
        <v>5</v>
      </c>
      <c r="B9" s="40" t="str">
        <f t="shared" si="2"/>
        <v>BH3383</v>
      </c>
      <c r="C9" s="41" t="str">
        <f t="shared" si="3"/>
        <v>Mahammadpur</v>
      </c>
      <c r="D9" s="42" t="str">
        <f t="shared" si="4"/>
        <v>FN25-26-03293</v>
      </c>
      <c r="E9" s="43">
        <v>46063</v>
      </c>
      <c r="F9" s="14" t="s">
        <v>202</v>
      </c>
      <c r="G9" s="44" t="s">
        <v>203</v>
      </c>
      <c r="H9" s="44" t="s">
        <v>204</v>
      </c>
      <c r="I9" s="46" t="s">
        <v>205</v>
      </c>
      <c r="J9" s="46" t="s">
        <v>206</v>
      </c>
      <c r="K9" s="46" t="s">
        <v>207</v>
      </c>
      <c r="L9" s="47">
        <v>356888256</v>
      </c>
      <c r="M9" s="43" t="s">
        <v>208</v>
      </c>
      <c r="N9" s="48">
        <v>67000</v>
      </c>
      <c r="O9" s="48">
        <v>3580</v>
      </c>
      <c r="P9" s="49" t="s">
        <v>34</v>
      </c>
      <c r="Q9" s="50">
        <v>45602</v>
      </c>
      <c r="R9" s="48">
        <v>4940</v>
      </c>
      <c r="S9" s="48">
        <v>3580</v>
      </c>
      <c r="T9" s="48">
        <v>0</v>
      </c>
      <c r="U9" s="51">
        <f t="shared" si="1"/>
        <v>1360</v>
      </c>
      <c r="V9" s="28" t="s">
        <v>7</v>
      </c>
      <c r="W9" s="52" t="s">
        <v>213</v>
      </c>
    </row>
    <row r="10" spans="1:23" ht="25" customHeight="1">
      <c r="A10" s="39">
        <v>6</v>
      </c>
      <c r="B10" s="40" t="str">
        <f t="shared" si="2"/>
        <v>BH3383</v>
      </c>
      <c r="C10" s="41" t="str">
        <f t="shared" si="3"/>
        <v>Mahammadpur</v>
      </c>
      <c r="D10" s="42" t="str">
        <f t="shared" si="4"/>
        <v>FN25-26-03293</v>
      </c>
      <c r="E10" s="43">
        <v>46063</v>
      </c>
      <c r="F10" s="14" t="s">
        <v>202</v>
      </c>
      <c r="G10" s="44" t="s">
        <v>203</v>
      </c>
      <c r="H10" s="44" t="s">
        <v>204</v>
      </c>
      <c r="I10" s="46" t="s">
        <v>205</v>
      </c>
      <c r="J10" s="46" t="s">
        <v>206</v>
      </c>
      <c r="K10" s="46" t="s">
        <v>207</v>
      </c>
      <c r="L10" s="47">
        <v>356888256</v>
      </c>
      <c r="M10" s="43" t="s">
        <v>208</v>
      </c>
      <c r="N10" s="48">
        <v>67000</v>
      </c>
      <c r="O10" s="48">
        <v>3580</v>
      </c>
      <c r="P10" s="49" t="s">
        <v>34</v>
      </c>
      <c r="Q10" s="50">
        <v>45632</v>
      </c>
      <c r="R10" s="48">
        <v>4940</v>
      </c>
      <c r="S10" s="48">
        <f>2220+470</f>
        <v>2690</v>
      </c>
      <c r="T10" s="48">
        <v>0</v>
      </c>
      <c r="U10" s="51">
        <f t="shared" si="1"/>
        <v>2250</v>
      </c>
      <c r="V10" s="28" t="s">
        <v>7</v>
      </c>
      <c r="W10" s="52" t="s">
        <v>214</v>
      </c>
    </row>
    <row r="11" spans="1:23" ht="25" customHeight="1">
      <c r="A11" s="39">
        <v>7</v>
      </c>
      <c r="B11" s="40" t="str">
        <f t="shared" si="2"/>
        <v>BH3383</v>
      </c>
      <c r="C11" s="41" t="str">
        <f t="shared" si="3"/>
        <v>Mahammadpur</v>
      </c>
      <c r="D11" s="42" t="str">
        <f t="shared" si="4"/>
        <v>FN25-26-03293</v>
      </c>
      <c r="E11" s="43">
        <v>46063</v>
      </c>
      <c r="F11" s="14" t="s">
        <v>202</v>
      </c>
      <c r="G11" s="44" t="s">
        <v>203</v>
      </c>
      <c r="H11" s="44" t="s">
        <v>204</v>
      </c>
      <c r="I11" s="46" t="s">
        <v>205</v>
      </c>
      <c r="J11" s="46" t="s">
        <v>206</v>
      </c>
      <c r="K11" s="46" t="s">
        <v>207</v>
      </c>
      <c r="L11" s="47">
        <v>356888256</v>
      </c>
      <c r="M11" s="43" t="s">
        <v>208</v>
      </c>
      <c r="N11" s="48">
        <v>67000</v>
      </c>
      <c r="O11" s="48">
        <v>3580</v>
      </c>
      <c r="P11" s="49" t="s">
        <v>34</v>
      </c>
      <c r="Q11" s="50">
        <v>45663</v>
      </c>
      <c r="R11" s="48">
        <v>4940</v>
      </c>
      <c r="S11" s="48">
        <f>470+940+1700</f>
        <v>3110</v>
      </c>
      <c r="T11" s="48">
        <v>0</v>
      </c>
      <c r="U11" s="51">
        <f t="shared" si="1"/>
        <v>1830</v>
      </c>
      <c r="V11" s="28" t="s">
        <v>7</v>
      </c>
      <c r="W11" s="52" t="s">
        <v>215</v>
      </c>
    </row>
    <row r="12" spans="1:23" ht="25" customHeight="1">
      <c r="A12" s="39">
        <v>8</v>
      </c>
      <c r="B12" s="40" t="str">
        <f t="shared" si="2"/>
        <v>BH3383</v>
      </c>
      <c r="C12" s="41" t="str">
        <f t="shared" si="3"/>
        <v>Mahammadpur</v>
      </c>
      <c r="D12" s="42" t="str">
        <f t="shared" si="4"/>
        <v>FN25-26-03293</v>
      </c>
      <c r="E12" s="43">
        <v>46063</v>
      </c>
      <c r="F12" s="14" t="s">
        <v>202</v>
      </c>
      <c r="G12" s="44" t="s">
        <v>203</v>
      </c>
      <c r="H12" s="44" t="s">
        <v>204</v>
      </c>
      <c r="I12" s="46" t="s">
        <v>205</v>
      </c>
      <c r="J12" s="46" t="s">
        <v>206</v>
      </c>
      <c r="K12" s="46" t="s">
        <v>207</v>
      </c>
      <c r="L12" s="47">
        <v>356888256</v>
      </c>
      <c r="M12" s="43" t="s">
        <v>208</v>
      </c>
      <c r="N12" s="48">
        <v>67000</v>
      </c>
      <c r="O12" s="48">
        <v>3580</v>
      </c>
      <c r="P12" s="49" t="s">
        <v>34</v>
      </c>
      <c r="Q12" s="50">
        <v>45694</v>
      </c>
      <c r="R12" s="48">
        <v>4940</v>
      </c>
      <c r="S12" s="48">
        <v>3580</v>
      </c>
      <c r="T12" s="48">
        <v>0</v>
      </c>
      <c r="U12" s="51">
        <f t="shared" si="1"/>
        <v>1360</v>
      </c>
      <c r="V12" s="28" t="s">
        <v>7</v>
      </c>
      <c r="W12" s="52" t="s">
        <v>216</v>
      </c>
    </row>
    <row r="13" spans="1:23" ht="25" customHeight="1">
      <c r="A13" s="39">
        <v>9</v>
      </c>
      <c r="B13" s="40" t="str">
        <f t="shared" si="2"/>
        <v>BH3383</v>
      </c>
      <c r="C13" s="41" t="str">
        <f t="shared" si="3"/>
        <v>Mahammadpur</v>
      </c>
      <c r="D13" s="42" t="str">
        <f t="shared" si="4"/>
        <v>FN25-26-03293</v>
      </c>
      <c r="E13" s="43">
        <v>46063</v>
      </c>
      <c r="F13" s="14" t="s">
        <v>202</v>
      </c>
      <c r="G13" s="44" t="s">
        <v>203</v>
      </c>
      <c r="H13" s="44" t="s">
        <v>204</v>
      </c>
      <c r="I13" s="46" t="s">
        <v>205</v>
      </c>
      <c r="J13" s="46" t="s">
        <v>206</v>
      </c>
      <c r="K13" s="46" t="s">
        <v>207</v>
      </c>
      <c r="L13" s="47">
        <v>356888256</v>
      </c>
      <c r="M13" s="43" t="s">
        <v>208</v>
      </c>
      <c r="N13" s="48">
        <v>67000</v>
      </c>
      <c r="O13" s="48">
        <v>3580</v>
      </c>
      <c r="P13" s="49" t="s">
        <v>34</v>
      </c>
      <c r="Q13" s="50">
        <v>45722</v>
      </c>
      <c r="R13" s="48">
        <v>4940</v>
      </c>
      <c r="S13" s="48">
        <v>0</v>
      </c>
      <c r="T13" s="48">
        <v>0</v>
      </c>
      <c r="U13" s="51">
        <f t="shared" si="1"/>
        <v>4940</v>
      </c>
      <c r="V13" s="28" t="s">
        <v>7</v>
      </c>
      <c r="W13" s="52" t="s">
        <v>217</v>
      </c>
    </row>
    <row r="14" spans="1:23" ht="25" customHeight="1">
      <c r="A14" s="39">
        <v>10</v>
      </c>
      <c r="B14" s="40" t="str">
        <f t="shared" si="2"/>
        <v>BH3383</v>
      </c>
      <c r="C14" s="41" t="str">
        <f t="shared" si="3"/>
        <v>Mahammadpur</v>
      </c>
      <c r="D14" s="42" t="str">
        <f t="shared" si="4"/>
        <v>FN25-26-03293</v>
      </c>
      <c r="E14" s="43">
        <v>46063</v>
      </c>
      <c r="F14" s="14" t="s">
        <v>202</v>
      </c>
      <c r="G14" s="44" t="s">
        <v>203</v>
      </c>
      <c r="H14" s="44" t="s">
        <v>204</v>
      </c>
      <c r="I14" s="46" t="s">
        <v>205</v>
      </c>
      <c r="J14" s="46" t="s">
        <v>206</v>
      </c>
      <c r="K14" s="46" t="s">
        <v>207</v>
      </c>
      <c r="L14" s="47">
        <v>356888256</v>
      </c>
      <c r="M14" s="43" t="s">
        <v>208</v>
      </c>
      <c r="N14" s="48">
        <v>67000</v>
      </c>
      <c r="O14" s="48">
        <v>3580</v>
      </c>
      <c r="P14" s="49" t="s">
        <v>34</v>
      </c>
      <c r="Q14" s="50">
        <v>45753</v>
      </c>
      <c r="R14" s="48">
        <v>4940</v>
      </c>
      <c r="S14" s="48">
        <v>0</v>
      </c>
      <c r="T14" s="48">
        <v>0</v>
      </c>
      <c r="U14" s="51">
        <f t="shared" si="1"/>
        <v>4940</v>
      </c>
      <c r="V14" s="28" t="s">
        <v>7</v>
      </c>
      <c r="W14" s="52" t="s">
        <v>218</v>
      </c>
    </row>
    <row r="15" spans="1:23" ht="25" customHeight="1">
      <c r="A15" s="39">
        <v>11</v>
      </c>
      <c r="B15" s="40" t="str">
        <f t="shared" si="2"/>
        <v>BH3383</v>
      </c>
      <c r="C15" s="41" t="str">
        <f t="shared" si="3"/>
        <v>Mahammadpur</v>
      </c>
      <c r="D15" s="42" t="str">
        <f t="shared" si="4"/>
        <v>FN25-26-03293</v>
      </c>
      <c r="E15" s="43">
        <v>46063</v>
      </c>
      <c r="F15" s="14" t="s">
        <v>202</v>
      </c>
      <c r="G15" s="44" t="s">
        <v>203</v>
      </c>
      <c r="H15" s="44" t="s">
        <v>204</v>
      </c>
      <c r="I15" s="46" t="s">
        <v>205</v>
      </c>
      <c r="J15" s="46" t="s">
        <v>206</v>
      </c>
      <c r="K15" s="46" t="s">
        <v>207</v>
      </c>
      <c r="L15" s="47">
        <v>356888256</v>
      </c>
      <c r="M15" s="43" t="s">
        <v>208</v>
      </c>
      <c r="N15" s="48">
        <v>67000</v>
      </c>
      <c r="O15" s="48">
        <v>3580</v>
      </c>
      <c r="P15" s="49" t="s">
        <v>9</v>
      </c>
      <c r="Q15" s="50">
        <v>45814</v>
      </c>
      <c r="R15" s="48">
        <v>2690</v>
      </c>
      <c r="S15" s="48">
        <v>0</v>
      </c>
      <c r="T15" s="48">
        <v>0</v>
      </c>
      <c r="U15" s="51">
        <f t="shared" si="1"/>
        <v>2690</v>
      </c>
      <c r="V15" s="28" t="s">
        <v>7</v>
      </c>
      <c r="W15" s="52" t="s">
        <v>219</v>
      </c>
    </row>
    <row r="16" spans="1:23" ht="25" customHeight="1">
      <c r="A16" s="39">
        <v>12</v>
      </c>
      <c r="B16" s="40" t="str">
        <f t="shared" si="2"/>
        <v>BH3383</v>
      </c>
      <c r="C16" s="41" t="str">
        <f t="shared" si="3"/>
        <v>Mahammadpur</v>
      </c>
      <c r="D16" s="42" t="str">
        <f t="shared" si="4"/>
        <v>FN25-26-03293</v>
      </c>
      <c r="E16" s="43">
        <v>46063</v>
      </c>
      <c r="F16" s="14" t="s">
        <v>202</v>
      </c>
      <c r="G16" s="44" t="s">
        <v>203</v>
      </c>
      <c r="H16" s="44" t="s">
        <v>204</v>
      </c>
      <c r="I16" s="46" t="s">
        <v>205</v>
      </c>
      <c r="J16" s="46" t="s">
        <v>206</v>
      </c>
      <c r="K16" s="46" t="s">
        <v>207</v>
      </c>
      <c r="L16" s="47">
        <v>356888256</v>
      </c>
      <c r="M16" s="43" t="s">
        <v>208</v>
      </c>
      <c r="N16" s="48">
        <v>67000</v>
      </c>
      <c r="O16" s="48">
        <v>3580</v>
      </c>
      <c r="P16" s="49" t="s">
        <v>9</v>
      </c>
      <c r="Q16" s="50">
        <v>45844</v>
      </c>
      <c r="R16" s="48">
        <v>2690</v>
      </c>
      <c r="S16" s="48">
        <v>0</v>
      </c>
      <c r="T16" s="48">
        <v>0</v>
      </c>
      <c r="U16" s="51">
        <f t="shared" si="1"/>
        <v>2690</v>
      </c>
      <c r="V16" s="28" t="s">
        <v>7</v>
      </c>
      <c r="W16" s="52" t="s">
        <v>220</v>
      </c>
    </row>
    <row r="17" spans="1:23" ht="25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ref="F17:F70" si="5">IF(J17&lt;&gt;"",$F$5,"")</f>
        <v/>
      </c>
      <c r="G17" s="44" t="str">
        <f t="shared" ref="G17:G70" si="6">IF(J17&lt;&gt;"",$G$5,"")</f>
        <v/>
      </c>
      <c r="H17" s="44" t="str">
        <f t="shared" ref="H17:H70" si="7">IF(J17&lt;&gt;"",$H$5,"")</f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A5" activePane="bottomRight" state="frozen"/>
      <selection pane="topRight"/>
      <selection pane="bottomLeft"/>
      <selection pane="bottomRight" activeCell="A5" sqref="A5"/>
    </sheetView>
  </sheetViews>
  <sheetFormatPr defaultColWidth="0" defaultRowHeight="14.5" zeroHeight="1"/>
  <cols>
    <col min="1" max="1" width="4.1796875" style="2" customWidth="1"/>
    <col min="2" max="2" width="4.26953125" style="2" customWidth="1"/>
    <col min="3" max="3" width="5.36328125" style="2" customWidth="1"/>
    <col min="4" max="4" width="5.90625" style="2" customWidth="1"/>
    <col min="5" max="5" width="4.7265625" style="2" customWidth="1"/>
    <col min="6" max="6" width="8.08984375" style="2" customWidth="1"/>
    <col min="7" max="7" width="6" style="2" customWidth="1"/>
    <col min="8" max="8" width="5.81640625" style="2" customWidth="1"/>
    <col min="9" max="9" width="5.6328125" style="2" customWidth="1"/>
    <col min="10" max="10" width="6.08984375" style="2" customWidth="1"/>
    <col min="11" max="11" width="5.90625" style="2" customWidth="1"/>
    <col min="12" max="12" width="8.6328125" style="2" customWidth="1"/>
    <col min="13" max="13" width="10.08984375" style="2" customWidth="1"/>
    <col min="14" max="15" width="6.453125" style="2" customWidth="1"/>
    <col min="16" max="16" width="7.1796875" style="2" customWidth="1"/>
    <col min="17" max="17" width="14.26953125" style="2" customWidth="1"/>
    <col min="18" max="18" width="32.54296875" style="2" customWidth="1"/>
    <col min="19" max="20" width="14.54296875" style="2" customWidth="1"/>
    <col min="21" max="21" width="10.08984375" style="2" customWidth="1"/>
    <col min="22" max="23" width="8.7265625" style="2" customWidth="1"/>
    <col min="24" max="24" width="26.08984375" style="2" customWidth="1"/>
    <col min="25" max="25" width="12.81640625" style="2" customWidth="1"/>
    <col min="26" max="26" width="27.36328125" style="2" customWidth="1"/>
    <col min="27" max="27" width="13" style="2" customWidth="1"/>
    <col min="28" max="28" width="8.7265625" style="2" customWidth="1"/>
    <col min="29" max="29" width="5.90625" style="2" customWidth="1"/>
    <col min="30" max="30" width="6.453125" style="2" customWidth="1"/>
    <col min="31" max="31" width="6.90625" style="2" customWidth="1"/>
    <col min="32" max="32" width="8.7265625" style="2" customWidth="1"/>
    <col min="33" max="33" width="13.26953125" style="2" customWidth="1"/>
    <col min="34" max="34" width="12.1796875" style="2" customWidth="1"/>
    <col min="35" max="35" width="12.90625" style="2" customWidth="1"/>
    <col min="36" max="37" width="8.7265625" style="2" customWidth="1"/>
    <col min="38" max="38" width="13" style="2" customWidth="1"/>
    <col min="39" max="50" width="8.7265625" style="2" customWidth="1"/>
    <col min="51" max="51" width="13.7265625" style="2" customWidth="1"/>
    <col min="52" max="55" width="8.7265625" style="2" customWidth="1"/>
    <col min="56" max="56" width="13.6328125" style="2" customWidth="1"/>
    <col min="57" max="57" width="10.81640625" style="2" customWidth="1"/>
    <col min="58" max="58" width="15.36328125" style="2" customWidth="1"/>
    <col min="59" max="59" width="10.36328125" style="2" customWidth="1"/>
    <col min="60" max="60" width="24.26953125" style="2" customWidth="1"/>
    <col min="61" max="61" width="8.36328125" style="2" customWidth="1"/>
    <col min="62" max="62" width="10.90625" style="2" customWidth="1"/>
    <col min="63" max="63" width="23.54296875" style="3" customWidth="1"/>
    <col min="64" max="64" width="14.90625" style="3" customWidth="1"/>
    <col min="65" max="65" width="7.81640625" style="4" customWidth="1"/>
    <col min="66" max="66" width="7.90625" style="5" customWidth="1"/>
    <col min="67" max="67" width="7.1796875" style="6" customWidth="1"/>
    <col min="68" max="68" width="12.26953125" style="2" customWidth="1"/>
    <col min="69" max="69" width="8.26953125" style="7" customWidth="1"/>
    <col min="70" max="70" width="78.7265625" style="2" customWidth="1"/>
    <col min="71" max="71" width="8.7265625" style="2" customWidth="1"/>
    <col min="72" max="16384" width="8.7265625" style="2" hidden="1"/>
  </cols>
  <sheetData>
    <row r="1" spans="1:70">
      <c r="A1" s="8" t="s">
        <v>221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222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223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224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224</v>
      </c>
    </row>
    <row r="4" spans="1:70" ht="104">
      <c r="A4" s="11" t="s">
        <v>225</v>
      </c>
      <c r="B4" s="11" t="s">
        <v>226</v>
      </c>
      <c r="C4" s="11" t="s">
        <v>125</v>
      </c>
      <c r="D4" s="11" t="s">
        <v>120</v>
      </c>
      <c r="E4" s="11" t="s">
        <v>119</v>
      </c>
      <c r="F4" s="11" t="s">
        <v>227</v>
      </c>
      <c r="G4" s="11" t="s">
        <v>116</v>
      </c>
      <c r="H4" s="11" t="s">
        <v>228</v>
      </c>
      <c r="I4" s="11" t="s">
        <v>229</v>
      </c>
      <c r="J4" s="11" t="s">
        <v>230</v>
      </c>
      <c r="K4" s="11" t="s">
        <v>231</v>
      </c>
      <c r="L4" s="11" t="s">
        <v>232</v>
      </c>
      <c r="M4" s="11" t="s">
        <v>233</v>
      </c>
      <c r="N4" s="11" t="s">
        <v>234</v>
      </c>
      <c r="O4" s="11" t="s">
        <v>188</v>
      </c>
      <c r="P4" s="11" t="s">
        <v>235</v>
      </c>
      <c r="Q4" s="11" t="s">
        <v>236</v>
      </c>
      <c r="R4" s="11" t="s">
        <v>237</v>
      </c>
      <c r="S4" s="11" t="s">
        <v>238</v>
      </c>
      <c r="T4" s="11" t="s">
        <v>239</v>
      </c>
      <c r="U4" s="11" t="s">
        <v>240</v>
      </c>
      <c r="V4" s="11" t="s">
        <v>241</v>
      </c>
      <c r="W4" s="11" t="s">
        <v>242</v>
      </c>
      <c r="X4" s="11" t="s">
        <v>243</v>
      </c>
      <c r="Y4" s="11" t="s">
        <v>244</v>
      </c>
      <c r="Z4" s="11" t="s">
        <v>245</v>
      </c>
      <c r="AA4" s="11" t="s">
        <v>246</v>
      </c>
      <c r="AB4" s="11" t="s">
        <v>247</v>
      </c>
      <c r="AC4" s="11" t="s">
        <v>248</v>
      </c>
      <c r="AD4" s="11" t="s">
        <v>249</v>
      </c>
      <c r="AE4" s="11" t="s">
        <v>250</v>
      </c>
      <c r="AF4" s="11" t="s">
        <v>251</v>
      </c>
      <c r="AG4" s="11" t="s">
        <v>252</v>
      </c>
      <c r="AH4" s="11" t="s">
        <v>253</v>
      </c>
      <c r="AI4" s="11" t="s">
        <v>254</v>
      </c>
      <c r="AJ4" s="11" t="s">
        <v>255</v>
      </c>
      <c r="AK4" s="11" t="s">
        <v>256</v>
      </c>
      <c r="AL4" s="11" t="s">
        <v>257</v>
      </c>
      <c r="AM4" s="11" t="s">
        <v>258</v>
      </c>
      <c r="AN4" s="11" t="s">
        <v>259</v>
      </c>
      <c r="AO4" s="11" t="s">
        <v>260</v>
      </c>
      <c r="AP4" s="11" t="s">
        <v>261</v>
      </c>
      <c r="AQ4" s="11" t="s">
        <v>262</v>
      </c>
      <c r="AR4" s="11" t="s">
        <v>263</v>
      </c>
      <c r="AS4" s="11" t="s">
        <v>264</v>
      </c>
      <c r="AT4" s="11" t="s">
        <v>265</v>
      </c>
      <c r="AU4" s="11" t="s">
        <v>266</v>
      </c>
      <c r="AV4" s="11" t="s">
        <v>267</v>
      </c>
      <c r="AW4" s="11" t="s">
        <v>268</v>
      </c>
      <c r="AX4" s="11" t="s">
        <v>269</v>
      </c>
      <c r="AY4" s="11" t="s">
        <v>270</v>
      </c>
      <c r="AZ4" s="11" t="s">
        <v>271</v>
      </c>
      <c r="BA4" s="11" t="s">
        <v>272</v>
      </c>
      <c r="BB4" s="11" t="s">
        <v>273</v>
      </c>
      <c r="BC4" s="11" t="s">
        <v>274</v>
      </c>
      <c r="BD4" s="11" t="s">
        <v>275</v>
      </c>
      <c r="BE4" s="11" t="s">
        <v>276</v>
      </c>
      <c r="BF4" s="11" t="s">
        <v>277</v>
      </c>
      <c r="BG4" s="20" t="s">
        <v>278</v>
      </c>
      <c r="BH4" s="21" t="s">
        <v>279</v>
      </c>
      <c r="BI4" s="21" t="s">
        <v>280</v>
      </c>
      <c r="BJ4" s="21" t="s">
        <v>281</v>
      </c>
      <c r="BK4" s="21" t="s">
        <v>282</v>
      </c>
      <c r="BL4" s="22" t="s">
        <v>283</v>
      </c>
      <c r="BM4" s="21" t="s">
        <v>284</v>
      </c>
      <c r="BN4" s="21" t="s">
        <v>285</v>
      </c>
      <c r="BO4" s="21" t="s">
        <v>286</v>
      </c>
      <c r="BP4" s="21" t="s">
        <v>287</v>
      </c>
      <c r="BQ4" s="21" t="s">
        <v>288</v>
      </c>
      <c r="BR4" s="21" t="s">
        <v>289</v>
      </c>
    </row>
    <row r="5" spans="1:70" s="1" customFormat="1" ht="15" customHeight="1">
      <c r="A5" s="12">
        <v>1</v>
      </c>
      <c r="B5" s="13" t="s">
        <v>290</v>
      </c>
      <c r="C5" s="13" t="s">
        <v>130</v>
      </c>
      <c r="D5" s="13" t="s">
        <v>124</v>
      </c>
      <c r="E5" s="13" t="s">
        <v>123</v>
      </c>
      <c r="F5" s="13" t="s">
        <v>123</v>
      </c>
      <c r="G5" s="13" t="s">
        <v>121</v>
      </c>
      <c r="H5" s="13" t="s">
        <v>122</v>
      </c>
      <c r="I5" s="13">
        <v>18751</v>
      </c>
      <c r="J5" s="13" t="s">
        <v>291</v>
      </c>
      <c r="K5" s="13">
        <v>18751</v>
      </c>
      <c r="L5" s="13" t="s">
        <v>292</v>
      </c>
      <c r="M5" s="13" t="s">
        <v>293</v>
      </c>
      <c r="N5" s="13">
        <v>26694</v>
      </c>
      <c r="O5" s="13" t="s">
        <v>205</v>
      </c>
      <c r="P5" s="13">
        <v>596114</v>
      </c>
      <c r="Q5" s="13" t="s">
        <v>294</v>
      </c>
      <c r="R5" s="13" t="s">
        <v>295</v>
      </c>
      <c r="S5" s="13" t="s">
        <v>206</v>
      </c>
      <c r="T5" s="13" t="s">
        <v>206</v>
      </c>
      <c r="U5" s="13" t="s">
        <v>296</v>
      </c>
      <c r="V5" s="13" t="s">
        <v>297</v>
      </c>
      <c r="W5" s="13">
        <v>0</v>
      </c>
      <c r="X5" s="13" t="s">
        <v>298</v>
      </c>
      <c r="Y5" s="13">
        <v>356888256</v>
      </c>
      <c r="Z5" s="13" t="s">
        <v>207</v>
      </c>
      <c r="AA5" s="13" t="s">
        <v>208</v>
      </c>
      <c r="AB5" s="15">
        <v>67000</v>
      </c>
      <c r="AC5" s="13" t="s">
        <v>299</v>
      </c>
      <c r="AD5" s="13">
        <v>24</v>
      </c>
      <c r="AE5" s="13" t="s">
        <v>300</v>
      </c>
      <c r="AF5" s="13" t="s">
        <v>301</v>
      </c>
      <c r="AG5" s="13" t="s">
        <v>302</v>
      </c>
      <c r="AH5" s="13" t="s">
        <v>303</v>
      </c>
      <c r="AI5" s="13" t="s">
        <v>304</v>
      </c>
      <c r="AJ5" s="15">
        <v>3580</v>
      </c>
      <c r="AK5" s="15">
        <v>3580</v>
      </c>
      <c r="AL5" s="13" t="s">
        <v>305</v>
      </c>
      <c r="AM5" s="15">
        <v>19748.349999999999</v>
      </c>
      <c r="AN5" s="15">
        <v>11641.65</v>
      </c>
      <c r="AO5" s="15">
        <v>31390</v>
      </c>
      <c r="AP5" s="15">
        <v>47251.65</v>
      </c>
      <c r="AQ5" s="15">
        <v>8281.35</v>
      </c>
      <c r="AR5" s="15">
        <v>55533</v>
      </c>
      <c r="AS5" s="15">
        <v>32704.99</v>
      </c>
      <c r="AT5" s="15">
        <v>7505.01</v>
      </c>
      <c r="AU5" s="15">
        <v>40210</v>
      </c>
      <c r="AV5" s="13">
        <v>20</v>
      </c>
      <c r="AW5" s="13" t="s">
        <v>306</v>
      </c>
      <c r="AX5" s="13" t="s">
        <v>306</v>
      </c>
      <c r="AY5" s="13" t="s">
        <v>306</v>
      </c>
      <c r="AZ5" s="13" t="s">
        <v>306</v>
      </c>
      <c r="BA5" s="13" t="s">
        <v>306</v>
      </c>
      <c r="BB5" s="13" t="s">
        <v>307</v>
      </c>
      <c r="BC5" s="13" t="s">
        <v>306</v>
      </c>
      <c r="BD5" s="13" t="s">
        <v>308</v>
      </c>
      <c r="BE5" s="15">
        <v>67000</v>
      </c>
      <c r="BF5" s="13" t="s">
        <v>206</v>
      </c>
      <c r="BG5" s="13" t="s">
        <v>309</v>
      </c>
      <c r="BH5" s="23" t="s">
        <v>310</v>
      </c>
      <c r="BI5" s="14" t="s">
        <v>10</v>
      </c>
      <c r="BJ5" s="24">
        <v>46063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f>34580+6750+16140</f>
        <v>57470</v>
      </c>
      <c r="BQ5" s="28" t="s">
        <v>7</v>
      </c>
      <c r="BR5" s="29" t="s">
        <v>311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29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29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29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0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29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29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29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29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2026-02-11T02:16:00Z</cp:lastPrinted>
  <dcterms:created xsi:type="dcterms:W3CDTF">2023-04-07T11:05:00Z</dcterms:created>
  <dcterms:modified xsi:type="dcterms:W3CDTF">2026-03-05T10:26:43Z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