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13_ncr:1_{58538650-72A9-4059-84BD-072F5017394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9" i="20" l="1"/>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<sst xmlns="http://schemas.openxmlformats.org/spreadsheetml/2006/main" count="354" uniqueCount="300">
  <si>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</si>
  <si>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</si>
  <si>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</si>
  <si>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</si>
  <si>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</si>
  <si>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</si>
  <si>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</si>
  <si>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</si>
  <si>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</si>
  <si>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</si>
  <si>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</si>
  <si>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</si>
  <si>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</si>
  <si>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</si>
  <si>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</si>
  <si>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</si>
  <si>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</si>
  <si>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</si>
  <si>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</si>
  <si>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</si>
  <si>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</si>
  <si>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</si>
  <si>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</si>
  <si>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</si>
  <si>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</si>
  <si>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</si>
  <si>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</si>
  <si>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</si>
  <si>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</si>
  <si>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</si>
  <si>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</si>
  <si>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</si>
  <si>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</si>
  <si>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</si>
  <si>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</si>
  <si>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</si>
  <si>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</si>
  <si>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</si>
  <si>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</si>
  <si>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</si>
  <si>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</si>
  <si>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</si>
  <si>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</si>
  <si>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</si>
  <si>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</si>
  <si>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</si>
  <si>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</si>
  <si>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</si>
  <si>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</si>
  <si>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</si>
  <si>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</si>
  <si>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</si>
  <si>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</si>
  <si>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</si>
  <si>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</si>
  <si>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</si>
  <si>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</si>
  <si>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</si>
  <si>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</si>
  <si>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</si>
  <si>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</si>
  <si>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</si>
  <si>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</si>
  <si>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</si>
  <si>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</si>
  <si>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</si>
  <si>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</si>
  <si>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</si>
  <si>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</si>
  <si>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</si>
  <si>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</si>
  <si>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</si>
  <si>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</si>
  <si>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</si>
  <si>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</si>
  <si>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</si>
  <si>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</si>
  <si>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</si>
  <si>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</si>
  <si>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</si>
  <si>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</si>
  <si>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</si>
  <si>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</si>
  <si>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</si>
  <si>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</si>
  <si>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</si>
  <si>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</si>
  <si>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</si>
  <si>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</si>
  <si>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</si>
  <si>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</si>
  <si>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</si>
  <si>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</si>
  <si>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</si>
  <si>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</si>
  <si>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</si>
  <si>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</si>
  <si>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</si>
  <si>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</si>
  <si>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</si>
  <si>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</si>
  <si>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</si>
  <si>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</si>
  <si>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</si>
  <si>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</si>
  <si>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</si>
  <si>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</si>
  <si>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</si>
  <si>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</si>
  <si>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</si>
  <si>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</si>
  <si>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</si>
  <si>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</si>
  <si>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</si>
  <si>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</si>
  <si>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</si>
  <si>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</si>
  <si>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</si>
  <si>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</si>
  <si>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</si>
  <si>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</si>
  <si>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</si>
  <si>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</si>
  <si>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</si>
  <si>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</si>
  <si>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</si>
  <si>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</si>
  <si>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</si>
  <si>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</si>
  <si>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</si>
  <si>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</si>
  <si>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</si>
  <si>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</si>
  <si>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</si>
  <si>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</si>
  <si>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</si>
  <si>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</si>
  <si>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</si>
  <si>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</si>
  <si>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</si>
  <si>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</si>
  <si>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</si>
  <si>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</si>
  <si>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</si>
  <si>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</si>
  <si>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</si>
  <si>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</si>
  <si>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</si>
  <si>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</si>
  <si>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</si>
  <si>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</si>
  <si>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</si>
  <si>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</si>
  <si>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</si>
  <si>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</si>
  <si>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</si>
  <si>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</si>
  <si>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</si>
  <si>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</si>
  <si>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</si>
  <si>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</si>
  <si>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</si>
  <si>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</si>
  <si>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</si>
  <si>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</si>
  <si>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</si>
  <si>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</si>
  <si>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</si>
  <si>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</si>
  <si>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</si>
  <si>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</si>
  <si>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</si>
  <si>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</si>
  <si>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</si>
  <si>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</si>
  <si>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</si>
  <si>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</si>
  <si>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</si>
  <si>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</si>
  <si>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</si>
  <si>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</si>
  <si>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</si>
  <si>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</si>
  <si>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</si>
  <si>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</si>
  <si>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</si>
  <si>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</si>
  <si>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</si>
  <si>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</si>
  <si>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</si>
  <si>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</si>
  <si>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</si>
  <si>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</si>
  <si>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</si>
  <si>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</si>
  <si>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</si>
  <si>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</si>
  <si>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</si>
  <si>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</si>
  <si>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</si>
  <si>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</si>
  <si>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</si>
  <si>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</si>
  <si>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</si>
  <si>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</si>
  <si>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</si>
  <si>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</si>
  <si>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</si>
  <si>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</si>
  <si>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</si>
  <si>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</si>
  <si>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</si>
  <si>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</si>
  <si>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</si>
  <si>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</si>
  <si>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</si>
  <si>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</si>
  <si>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</si>
  <si>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</si>
  <si>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</si>
  <si>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</si>
  <si>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</si>
  <si>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</si>
  <si>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</si>
  <si>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</si>
  <si>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</si>
  <si>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</si>
  <si>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</si>
  <si>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</si>
  <si>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</si>
  <si>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</si>
  <si>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</si>
  <si>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</si>
  <si>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</si>
  <si>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</si>
  <si>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</si>
  <si>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</si>
  <si>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</si>
  <si>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</si>
  <si>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</si>
  <si>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</si>
  <si>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</si>
  <si>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</si>
  <si>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</si>
  <si>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</si>
  <si>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</si>
  <si>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</si>
  <si>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BH3663</t>
  </si>
  <si>
    <t>Sugauli</t>
  </si>
  <si>
    <t>Siwan</t>
  </si>
  <si>
    <t>Motihari</t>
  </si>
  <si>
    <t>Bihar</t>
  </si>
  <si>
    <t>Rakesh Kumar Singh/SF0007606</t>
  </si>
  <si>
    <t>Ranjit Kumar/SF0090200</t>
  </si>
  <si>
    <t>Business</t>
  </si>
  <si>
    <t>Suspended-Not Working</t>
  </si>
  <si>
    <t>North</t>
  </si>
  <si>
    <t>Bihar-1</t>
  </si>
  <si>
    <t>Khodha</t>
  </si>
  <si>
    <t>SF0088099</t>
  </si>
  <si>
    <t>Sunil Kumar Yadav</t>
  </si>
  <si>
    <t>Khodha C1</t>
  </si>
  <si>
    <t>Khodha C1 Nakar Dehi1</t>
  </si>
  <si>
    <t>Chetana Weekly</t>
  </si>
  <si>
    <t>SSF5130939</t>
  </si>
  <si>
    <t>GENERAL</t>
  </si>
  <si>
    <t>MUSLIM</t>
  </si>
  <si>
    <t>Agriculture &amp; Farming</t>
  </si>
  <si>
    <t>ALMERA KHATUN</t>
  </si>
  <si>
    <t>9708442305</t>
  </si>
  <si>
    <t>21-Dec-2023</t>
  </si>
  <si>
    <t>1</t>
  </si>
  <si>
    <t>1 Yrs</t>
  </si>
  <si>
    <t>21 Dec 2023</t>
  </si>
  <si>
    <t>&lt;= 2 Years</t>
  </si>
  <si>
    <t>02-Jan-2024</t>
  </si>
  <si>
    <t>17-Jun-2025</t>
  </si>
  <si>
    <t>31-60</t>
  </si>
  <si>
    <t>Open</t>
  </si>
  <si>
    <t>Dual Staff</t>
  </si>
  <si>
    <t>Available &amp; Updated</t>
  </si>
  <si>
    <t>G-1</t>
  </si>
  <si>
    <t>SF0046856</t>
  </si>
  <si>
    <t>Branch Manager</t>
  </si>
  <si>
    <t>G-2</t>
  </si>
  <si>
    <t>Jitendra Kumar/SF0096703</t>
  </si>
  <si>
    <t>Complaint Lodged</t>
  </si>
  <si>
    <t>Completed-Report Submitted</t>
  </si>
  <si>
    <t>Alok Niranjan/SF0071249</t>
  </si>
  <si>
    <t>Santosh Yadav</t>
  </si>
  <si>
    <t>No Issue</t>
  </si>
  <si>
    <t>Cash siphoned off complaint.</t>
  </si>
  <si>
    <t>FN25-26-03307</t>
  </si>
  <si>
    <t>SF0101733</t>
  </si>
  <si>
    <t>Saket Nath Thakur/SF0062081</t>
  </si>
  <si>
    <t>Guddu Kumar</t>
  </si>
  <si>
    <t>We have verified this complaint after visiting this Branch.
As per key register dates of key handled from 09th Dec 2025 by both the staff.
Also, during NOI he demands the clearance than ready to pay the amount.
In the complaint mail or any mail communication is not available so that previous BM taken the safe locker keys with him.
•	Also, there is no mail communication or videography done when the safe locker opened after the BM ran away from the Branch.
•	There is no police intimation given in the nearby police station for the incident confirmed by the CM Jitendra Kumar.
•	When we validated the movement register there is movement of BM available went for GRT at 07:30 AM on 26-11-2025.
•	CCTV is available in this Branch but due to hard disk is not available we are unable to check the footage.
As per Branch Visit Registe AVP Ranjit Kumar is available in this Branch from 24-11-2025 to 29-11-2025.
As per movement register CM Jitendra Kumar/SF0096703 is available in the Branch from 27-11-2025 to 3-12-2025 continue.
And from 27-11-2025 to 2-12-2025 till new BM arrived cash closing is handled by the CM Jitendra Kumaras per denomination book.
Conclusion Statement:
We have not found any proper evidence against the previous BM Santosh Yadav/SF0046856 except he left the Branch.
Except the call recording where BM Santosh Kumar accepted that both the was handling by him.
For this BM is claiming that his ID was in-active on 25th Nov 2025, so he left the Branch.
So as per above observations and available evidence we conclude that the staff mentioned below are responsible for the misappropriation.
1.	BM Santosh Yadav/SF0046856: Key holder of G1 on incident date.
2.	LO Raj Kumar Yadav/SF0097579: Key holder of G2 on incident date.
3.	As BM Santosh Yadav is accepted that both the keys were handled by him, so we have considered the total fraud against him.</t>
  </si>
  <si>
    <t>Raja Shrivastav</t>
  </si>
  <si>
    <t>SF0089763</t>
  </si>
  <si>
    <t>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</si>
</sst>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16" fillId="12" borderId="1" xfId="26"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Sugauli</v>
      </c>
      <c r="D5" s="63" t="str">
        <f>IF('Physical Cash at Safe'!D28="Yes", 'Physical Cash at Safe'!A4, 'Borrower Wise Details'!C5)</f>
        <v>BH3663</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45987</v>
      </c>
      <c r="H5" s="107" t="s">
        <v>254</v>
      </c>
      <c r="I5" s="61">
        <v>46017</v>
      </c>
      <c r="J5" s="74" t="str">
        <f>IF('Physical Cash at Safe'!D28="Yes",'Physical Cash at Safe'!E28,IF('Borrower Wise Details'!D5&lt;&gt;"",'Borrower Wise Details'!D5,""))</f>
        <v>FN25-26-03307</v>
      </c>
      <c r="K5" s="81">
        <v>1</v>
      </c>
      <c r="L5" s="82">
        <v>98942</v>
      </c>
      <c r="M5" s="82">
        <v>0</v>
      </c>
      <c r="N5" s="82" t="s">
        <v>285</v>
      </c>
      <c r="O5" s="82" t="s">
        <v>253</v>
      </c>
      <c r="P5" s="82" t="s">
        <v>252</v>
      </c>
      <c r="Q5" s="82" t="s">
        <v>294</v>
      </c>
      <c r="R5" s="75" t="str">
        <f>IF('Physical Cash at Safe'!$D$28="Yes", 'Physical Cash at Safe'!$A$28, IF('Borrower Wise Details'!F5&lt;&gt;"", 'Borrower Wise Details'!F5, ""))</f>
        <v>Santosh Yadav</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SF0046856</v>
      </c>
      <c r="U5" s="77" t="s">
        <v>255</v>
      </c>
      <c r="V5" s="61">
        <v>45986</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287</v>
      </c>
      <c r="Z5" s="61">
        <v>46063</v>
      </c>
      <c r="AA5" s="61">
        <v>46063</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98942</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98942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46064</v>
      </c>
      <c r="AH5" s="70" t="s">
        <v>296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62" t="s">
        <v>87</v>
      </c>
      <c r="I3" s="162"/>
      <c r="J3" s="162"/>
      <c r="K3" s="162"/>
      <c r="L3" s="162"/>
      <c r="M3" s="162"/>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Sugauli</v>
      </c>
      <c r="C5" s="50" t="str">
        <f>IF('Fraud Investigation Report'!D5="", "", 'Fraud Investigation Report'!D5)</f>
        <v>BH3663</v>
      </c>
      <c r="D5" s="68" t="str">
        <f>IF(OR('Fraud Investigation Report'!R5="", 'Fraud Investigation Report'!R5=0), "", 'Fraud Investigation Report'!R5)</f>
        <v>Santosh Yadav</v>
      </c>
      <c r="E5" s="68" t="str">
        <f>IF(OR('Fraud Investigation Report'!T5="", 'Fraud Investigation Report'!T5=0), "", 'Fraud Investigation Report'!T5)</f>
        <v>SF0046856</v>
      </c>
      <c r="F5" s="68" t="str">
        <f>IF(OR('Fraud Investigation Report'!S5="", 'Fraud Investigation Report'!S5=0), "", 'Fraud Investigation Report'!S5)</f>
        <v>Branch Manager</v>
      </c>
      <c r="G5" s="50" t="str">
        <f>IF('Fraud Investigation Report'!J5="", "", 'Fraud Investigation Report'!J5)</f>
        <v>FN25-26-03307</v>
      </c>
      <c r="H5" s="69">
        <f>IF(OR(ISNUMBER(SEARCH("Safe Locker Cash Siphoned Off",'Fraud Investigation Report'!W5)), ISNUMBER(SEARCH("Safe Locker Cash Siphoned Off",'Fraud Investigation Report'!X5))), 'Physical Cash at Safe'!$A$30, "")</f>
        <v>98942</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98942</v>
      </c>
      <c r="O5" s="69">
        <f>IF('Fraud Investigation Report'!AD5="", "", 'Fraud Investigation Report'!AD5)</f>
        <v>0</v>
      </c>
      <c r="P5" s="126">
        <f>IF(AND(N5="", O5=""), "", IF(O5="", N5, N5 - IF(ISNUMBER(O5), O5, 0)))</f>
        <v>98942</v>
      </c>
      <c r="Q5" s="49"/>
      <c r="R5" s="84" t="s">
        <v>286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6" t="s">
        <v>2</v>
      </c>
      <c r="B1" s="147"/>
      <c r="C1" s="147"/>
      <c r="D1" s="147"/>
      <c r="E1" s="148"/>
    </row>
    <row r="2" spans="1:5" ht="18" x14ac:dyDescent="0.35">
      <c r="A2" s="14"/>
      <c r="B2" s="149" t="s">
        <v>3</v>
      </c>
      <c r="C2" s="149"/>
      <c r="D2" s="149"/>
      <c r="E2" s="15"/>
    </row>
    <row r="3" spans="1:5" ht="14.4" x14ac:dyDescent="0.3">
      <c r="A3" s="16" t="s">
        <v>1</v>
      </c>
      <c r="B3" s="16" t="s">
        <v>0</v>
      </c>
      <c r="C3" s="16" t="s">
        <v>66</v>
      </c>
      <c r="D3" s="16" t="s">
        <v>67</v>
      </c>
      <c r="E3" s="16" t="s">
        <v>68</v>
      </c>
    </row>
    <row r="4" spans="1:5" ht="24" customHeight="1" x14ac:dyDescent="0.3">
      <c r="A4" s="40" t="s">
        <v>247</v>
      </c>
      <c r="B4" s="41" t="s">
        <v>248</v>
      </c>
      <c r="C4" s="41" t="s">
        <v>248</v>
      </c>
      <c r="D4" s="41" t="s">
        <v>249</v>
      </c>
      <c r="E4" s="41" t="s">
        <v>250</v>
      </c>
    </row>
    <row r="5" spans="1:5" ht="35.25" customHeight="1" x14ac:dyDescent="0.3">
      <c r="A5" s="17" t="s">
        <v>5</v>
      </c>
      <c r="B5" s="17" t="s">
        <v>99</v>
      </c>
      <c r="C5" s="17" t="s">
        <v>216</v>
      </c>
      <c r="D5" s="17" t="s">
        <v>100</v>
      </c>
      <c r="E5" s="17" t="s">
        <v>69</v>
      </c>
    </row>
    <row r="6" spans="1:5" ht="25.5" customHeight="1" x14ac:dyDescent="0.3">
      <c r="A6" s="42" t="s">
        <v>251</v>
      </c>
      <c r="B6" s="18">
        <v>46064</v>
      </c>
      <c r="C6" s="18">
        <v>46063</v>
      </c>
      <c r="D6" s="18">
        <v>46064</v>
      </c>
      <c r="E6" s="19">
        <v>0.27083333333333331</v>
      </c>
    </row>
    <row r="7" spans="1:5" ht="15.6" x14ac:dyDescent="0.3">
      <c r="A7" s="150" t="s">
        <v>70</v>
      </c>
      <c r="B7" s="151"/>
      <c r="C7" s="151"/>
      <c r="D7" s="151"/>
      <c r="E7" s="151"/>
    </row>
    <row r="8" spans="1:5" ht="15" customHeight="1" x14ac:dyDescent="0.3">
      <c r="A8" s="152" t="s">
        <v>71</v>
      </c>
      <c r="B8" s="154" t="s">
        <v>92</v>
      </c>
      <c r="C8" s="155"/>
      <c r="D8" s="156" t="s">
        <v>72</v>
      </c>
      <c r="E8" s="157"/>
    </row>
    <row r="9" spans="1:5" ht="14.4" x14ac:dyDescent="0.3">
      <c r="A9" s="153"/>
      <c r="B9" s="20" t="s">
        <v>73</v>
      </c>
      <c r="C9" s="21" t="s">
        <v>74</v>
      </c>
      <c r="D9" s="21" t="s">
        <v>73</v>
      </c>
      <c r="E9" s="21" t="s">
        <v>74</v>
      </c>
    </row>
    <row r="10" spans="1:5" ht="14.4" x14ac:dyDescent="0.3">
      <c r="A10" s="22">
        <v>2000</v>
      </c>
      <c r="B10" s="93"/>
      <c r="C10" s="23"/>
      <c r="D10" s="93"/>
      <c r="E10" s="23">
        <f>D10*A10</f>
        <v>0</v>
      </c>
    </row>
    <row r="11" spans="1:5" ht="14.4" x14ac:dyDescent="0.3">
      <c r="A11" s="24">
        <v>500</v>
      </c>
      <c r="B11" s="25">
        <v>21</v>
      </c>
      <c r="C11" s="23">
        <f>B11*A11</f>
        <v>10500</v>
      </c>
      <c r="D11" s="25">
        <v>21</v>
      </c>
      <c r="E11" s="23">
        <f t="shared" ref="E11:E17" si="0">D11*A11</f>
        <v>10500</v>
      </c>
    </row>
    <row r="12" spans="1:5" ht="14.4" x14ac:dyDescent="0.3">
      <c r="A12" s="24">
        <v>200</v>
      </c>
      <c r="B12" s="25">
        <v>3</v>
      </c>
      <c r="C12" s="23">
        <f>B12*A12</f>
        <v>600</v>
      </c>
      <c r="D12" s="25">
        <v>3</v>
      </c>
      <c r="E12" s="23">
        <f t="shared" si="0"/>
        <v>600</v>
      </c>
    </row>
    <row r="13" spans="1:5" ht="14.4" x14ac:dyDescent="0.3">
      <c r="A13" s="24">
        <v>100</v>
      </c>
      <c r="B13" s="25">
        <v>24</v>
      </c>
      <c r="C13" s="23">
        <f t="shared" ref="C13:C17" si="1">B13*A13</f>
        <v>2400</v>
      </c>
      <c r="D13" s="25">
        <v>24</v>
      </c>
      <c r="E13" s="23">
        <f t="shared" si="0"/>
        <v>2400</v>
      </c>
    </row>
    <row r="14" spans="1:5" ht="14.4" x14ac:dyDescent="0.3">
      <c r="A14" s="24">
        <v>50</v>
      </c>
      <c r="B14" s="25">
        <v>2</v>
      </c>
      <c r="C14" s="23">
        <f t="shared" si="1"/>
        <v>100</v>
      </c>
      <c r="D14" s="25">
        <v>2</v>
      </c>
      <c r="E14" s="23">
        <f t="shared" si="0"/>
        <v>100</v>
      </c>
    </row>
    <row r="15" spans="1:5" ht="14.4" x14ac:dyDescent="0.3">
      <c r="A15" s="24">
        <v>20</v>
      </c>
      <c r="B15" s="25">
        <v>6</v>
      </c>
      <c r="C15" s="23">
        <f t="shared" si="1"/>
        <v>120</v>
      </c>
      <c r="D15" s="25">
        <v>6</v>
      </c>
      <c r="E15" s="23">
        <f t="shared" si="0"/>
        <v>120</v>
      </c>
    </row>
    <row r="16" spans="1:5" ht="14.4" x14ac:dyDescent="0.3">
      <c r="A16" s="24">
        <v>10</v>
      </c>
      <c r="B16" s="25">
        <v>13</v>
      </c>
      <c r="C16" s="23">
        <f t="shared" si="1"/>
        <v>130</v>
      </c>
      <c r="D16" s="25">
        <v>5</v>
      </c>
      <c r="E16" s="23">
        <f t="shared" si="0"/>
        <v>50</v>
      </c>
    </row>
    <row r="17" spans="1:5" ht="14.4" x14ac:dyDescent="0.3">
      <c r="A17" s="24">
        <v>5</v>
      </c>
      <c r="B17" s="25">
        <v>1</v>
      </c>
      <c r="C17" s="23">
        <f t="shared" si="1"/>
        <v>5</v>
      </c>
      <c r="D17" s="25">
        <v>0</v>
      </c>
      <c r="E17" s="23">
        <f t="shared" si="0"/>
        <v>0</v>
      </c>
    </row>
    <row r="18" spans="1:5" ht="14.4" x14ac:dyDescent="0.3">
      <c r="A18" s="26" t="s">
        <v>75</v>
      </c>
      <c r="B18" s="27">
        <v>2</v>
      </c>
      <c r="C18" s="23">
        <f>B18</f>
        <v>2</v>
      </c>
      <c r="D18" s="27">
        <v>87</v>
      </c>
      <c r="E18" s="28">
        <f>D18</f>
        <v>87</v>
      </c>
    </row>
    <row r="19" spans="1:5" ht="14.4" x14ac:dyDescent="0.3">
      <c r="A19" s="29"/>
      <c r="B19" s="30" t="s">
        <v>76</v>
      </c>
      <c r="C19" s="31">
        <f>SUM(C10:C18)</f>
        <v>13857</v>
      </c>
      <c r="D19" s="30" t="s">
        <v>76</v>
      </c>
      <c r="E19" s="31">
        <f>SUM(E10:E18)</f>
        <v>13857</v>
      </c>
    </row>
    <row r="20" spans="1:5" ht="30" customHeight="1" x14ac:dyDescent="0.3">
      <c r="A20" s="158" t="s">
        <v>97</v>
      </c>
      <c r="B20" s="159"/>
      <c r="C20" s="32">
        <v>13857</v>
      </c>
      <c r="D20" s="33" t="s">
        <v>91</v>
      </c>
      <c r="E20" s="34">
        <v>0</v>
      </c>
    </row>
    <row r="21" spans="1:5" ht="30" customHeight="1" x14ac:dyDescent="0.3">
      <c r="A21" s="160" t="s">
        <v>88</v>
      </c>
      <c r="B21" s="161"/>
      <c r="C21" s="34">
        <v>0</v>
      </c>
      <c r="D21" s="33" t="s">
        <v>89</v>
      </c>
      <c r="E21" s="34">
        <v>0</v>
      </c>
    </row>
    <row r="22" spans="1:5" ht="30" customHeight="1" x14ac:dyDescent="0.3">
      <c r="A22" s="160" t="s">
        <v>77</v>
      </c>
      <c r="B22" s="161"/>
      <c r="C22" s="34">
        <v>0</v>
      </c>
      <c r="D22" s="35" t="s">
        <v>78</v>
      </c>
      <c r="E22" s="34"/>
    </row>
    <row r="23" spans="1:5" ht="30" customHeight="1" x14ac:dyDescent="0.3">
      <c r="A23" s="160" t="s">
        <v>79</v>
      </c>
      <c r="B23" s="161"/>
      <c r="C23" s="52">
        <f>(C19+C21)-(E20+E21)-E19</f>
        <v>0</v>
      </c>
      <c r="D23" s="53" t="s">
        <v>215</v>
      </c>
      <c r="E23" s="34"/>
    </row>
    <row r="24" spans="1:5" ht="82.5" customHeight="1" x14ac:dyDescent="0.3">
      <c r="A24" s="33" t="s">
        <v>80</v>
      </c>
      <c r="B24" s="145"/>
      <c r="C24" s="145"/>
      <c r="D24" s="145"/>
      <c r="E24" s="145"/>
    </row>
    <row r="25" spans="1:5" ht="57.75" customHeight="1" x14ac:dyDescent="0.3">
      <c r="A25" s="36" t="s">
        <v>81</v>
      </c>
      <c r="B25" s="134"/>
      <c r="C25" s="134"/>
      <c r="D25" s="134"/>
      <c r="E25" s="134"/>
    </row>
    <row r="26" spans="1:5" ht="20.100000000000001" customHeight="1" x14ac:dyDescent="0.3">
      <c r="A26" s="139" t="s">
        <v>189</v>
      </c>
      <c r="B26" s="139"/>
      <c r="C26" s="139"/>
      <c r="D26" s="139"/>
      <c r="E26" s="139"/>
    </row>
    <row r="27" spans="1:5" ht="27.75" customHeight="1" x14ac:dyDescent="0.3">
      <c r="A27" s="72" t="s">
        <v>142</v>
      </c>
      <c r="B27" s="72" t="s">
        <v>143</v>
      </c>
      <c r="C27" s="72" t="s">
        <v>144</v>
      </c>
      <c r="D27" s="72" t="s">
        <v>185</v>
      </c>
      <c r="E27" s="72" t="s">
        <v>186</v>
      </c>
    </row>
    <row r="28" spans="1:5" ht="30" customHeight="1" x14ac:dyDescent="0.3">
      <c r="A28" s="41" t="s">
        <v>289</v>
      </c>
      <c r="B28" s="41" t="s">
        <v>282</v>
      </c>
      <c r="C28" s="43" t="s">
        <v>283</v>
      </c>
      <c r="D28" s="43" t="s">
        <v>244</v>
      </c>
      <c r="E28" s="79" t="s">
        <v>292</v>
      </c>
    </row>
    <row r="29" spans="1:5" ht="30" customHeight="1" x14ac:dyDescent="0.3">
      <c r="A29" s="72" t="s">
        <v>188</v>
      </c>
      <c r="B29" s="73" t="s">
        <v>187</v>
      </c>
      <c r="C29" s="72" t="s">
        <v>217</v>
      </c>
      <c r="D29" s="137" t="s">
        <v>218</v>
      </c>
      <c r="E29" s="138"/>
    </row>
    <row r="30" spans="1:5" ht="40.049999999999997" customHeight="1" x14ac:dyDescent="0.3">
      <c r="A30" s="127">
        <v>98942</v>
      </c>
      <c r="B30" s="127">
        <v>0</v>
      </c>
      <c r="C30" s="128"/>
      <c r="D30" s="140" t="s">
        <v>191</v>
      </c>
      <c r="E30" s="141"/>
    </row>
    <row r="31" spans="1:5" ht="15" customHeight="1" x14ac:dyDescent="0.3">
      <c r="A31" s="142"/>
      <c r="B31" s="143"/>
      <c r="C31" s="143"/>
      <c r="D31" s="143"/>
      <c r="E31" s="144"/>
    </row>
    <row r="32" spans="1:5" ht="24.75" customHeight="1" x14ac:dyDescent="0.3">
      <c r="A32" s="37" t="s">
        <v>219</v>
      </c>
      <c r="B32" s="38" t="s">
        <v>279</v>
      </c>
      <c r="C32" s="37" t="s">
        <v>82</v>
      </c>
      <c r="D32" s="135" t="s">
        <v>280</v>
      </c>
      <c r="E32" s="136"/>
    </row>
    <row r="33" spans="1:5" ht="18" customHeight="1" x14ac:dyDescent="0.3">
      <c r="A33" s="37" t="s">
        <v>83</v>
      </c>
      <c r="B33" s="106" t="s">
        <v>281</v>
      </c>
      <c r="C33" s="39" t="s">
        <v>84</v>
      </c>
      <c r="D33" s="129" t="s">
        <v>284</v>
      </c>
      <c r="E33" s="130"/>
    </row>
    <row r="34" spans="1:5" ht="27.6" x14ac:dyDescent="0.3">
      <c r="A34" s="39" t="s">
        <v>220</v>
      </c>
      <c r="B34" s="38" t="s">
        <v>295</v>
      </c>
      <c r="C34" s="39" t="s">
        <v>221</v>
      </c>
      <c r="D34" s="131" t="s">
        <v>297</v>
      </c>
      <c r="E34" s="132"/>
    </row>
    <row r="35" spans="1:5" ht="27.6" x14ac:dyDescent="0.3">
      <c r="A35" s="39" t="s">
        <v>222</v>
      </c>
      <c r="B35" s="38" t="s">
        <v>293</v>
      </c>
      <c r="C35" s="39" t="s">
        <v>224</v>
      </c>
      <c r="D35" s="131" t="s">
        <v>298</v>
      </c>
      <c r="E35" s="132"/>
    </row>
    <row r="36" spans="1:5" ht="25.5" customHeight="1" x14ac:dyDescent="0.3">
      <c r="A36" s="39" t="s">
        <v>223</v>
      </c>
      <c r="B36" s="38" t="s">
        <v>283</v>
      </c>
      <c r="C36" s="39" t="s">
        <v>225</v>
      </c>
      <c r="D36" s="133" t="s">
        <v>299</v>
      </c>
      <c r="E36" s="13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abSelected="1" zoomScale="90" zoomScaleNormal="90" workbookViewId="0">
      <selection activeCell="D5" sqref="D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BH3663</v>
      </c>
      <c r="C5" s="119" t="str">
        <f>IF('Loan Outstanding Report'!$H$5="", "", 'Loan Outstanding Report'!$H$5)</f>
        <v>Sugauli</v>
      </c>
      <c r="D5" s="41" t="s">
        <v>292</v>
      </c>
      <c r="E5" s="65">
        <v>46063</v>
      </c>
      <c r="F5" s="38" t="s">
        <v>289</v>
      </c>
      <c r="G5" s="49" t="s">
        <v>282</v>
      </c>
      <c r="H5" s="49" t="s">
        <v>283</v>
      </c>
      <c r="I5" s="120" t="s">
        <v>261</v>
      </c>
      <c r="J5" s="120" t="s">
        <v>264</v>
      </c>
      <c r="K5" s="120" t="s">
        <v>268</v>
      </c>
      <c r="L5" s="11">
        <v>354258465</v>
      </c>
      <c r="M5" s="65" t="s">
        <v>270</v>
      </c>
      <c r="N5" s="124">
        <v>42000</v>
      </c>
      <c r="O5" s="124">
        <v>520</v>
      </c>
      <c r="P5" s="121" t="s">
        <v>139</v>
      </c>
      <c r="Q5" s="80">
        <v>45840</v>
      </c>
      <c r="R5" s="124">
        <v>0</v>
      </c>
      <c r="S5" s="124">
        <v>0</v>
      </c>
      <c r="T5" s="124">
        <v>0</v>
      </c>
      <c r="U5" s="125">
        <f t="shared" ref="U5" si="0">IF(AND(ISBLANK(R5),ISBLANK(S5),ISBLANK(T5)),"",R5-(S5+T5))</f>
        <v>0</v>
      </c>
      <c r="V5" s="117" t="s">
        <v>201</v>
      </c>
      <c r="W5" s="122" t="s">
        <v>291</v>
      </c>
    </row>
    <row r="6" spans="1:23" ht="25.0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c r="E11" s="65"/>
      <c r="F11" s="38"/>
      <c r="G11" s="49"/>
      <c r="H11" s="49"/>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90" zoomScaleNormal="90" workbookViewId="0">
      <selection activeCell="BR5" sqref="BR5"/>
    </sheetView>
  </sheetViews>
  <sheetFormatPr defaultColWidth="0" defaultRowHeight="14.4" zeroHeight="1" x14ac:dyDescent="0.3"/>
  <cols>
    <col min="1" max="1" width="15.1093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256</v>
      </c>
      <c r="C5" s="38" t="s">
        <v>257</v>
      </c>
      <c r="D5" s="38" t="s">
        <v>250</v>
      </c>
      <c r="E5" s="38" t="s">
        <v>249</v>
      </c>
      <c r="F5" s="38" t="s">
        <v>248</v>
      </c>
      <c r="G5" s="84" t="s">
        <v>247</v>
      </c>
      <c r="H5" s="38" t="s">
        <v>248</v>
      </c>
      <c r="I5" s="84">
        <v>204151</v>
      </c>
      <c r="J5" s="38" t="s">
        <v>258</v>
      </c>
      <c r="K5" s="84">
        <v>204151</v>
      </c>
      <c r="L5" s="84" t="s">
        <v>259</v>
      </c>
      <c r="M5" s="38" t="s">
        <v>260</v>
      </c>
      <c r="N5" s="84">
        <v>455165</v>
      </c>
      <c r="O5" s="84" t="s">
        <v>261</v>
      </c>
      <c r="P5" s="84">
        <v>735184</v>
      </c>
      <c r="Q5" s="38" t="s">
        <v>262</v>
      </c>
      <c r="R5" s="38" t="s">
        <v>263</v>
      </c>
      <c r="S5" s="84" t="s">
        <v>264</v>
      </c>
      <c r="T5" s="84" t="s">
        <v>264</v>
      </c>
      <c r="U5" s="84" t="s">
        <v>265</v>
      </c>
      <c r="V5" s="84" t="s">
        <v>266</v>
      </c>
      <c r="W5" s="84">
        <v>541</v>
      </c>
      <c r="X5" s="38" t="s">
        <v>267</v>
      </c>
      <c r="Y5" s="84">
        <v>354258465</v>
      </c>
      <c r="Z5" s="38" t="s">
        <v>268</v>
      </c>
      <c r="AA5" s="108" t="s">
        <v>270</v>
      </c>
      <c r="AB5" s="84">
        <v>42000</v>
      </c>
      <c r="AC5" s="108"/>
      <c r="AD5" s="84">
        <v>102</v>
      </c>
      <c r="AE5" s="84" t="s">
        <v>271</v>
      </c>
      <c r="AF5" s="84" t="s">
        <v>272</v>
      </c>
      <c r="AG5" s="108" t="s">
        <v>273</v>
      </c>
      <c r="AH5" s="84" t="s">
        <v>274</v>
      </c>
      <c r="AI5" s="108" t="s">
        <v>275</v>
      </c>
      <c r="AJ5" s="84">
        <v>520</v>
      </c>
      <c r="AK5" s="84">
        <v>520</v>
      </c>
      <c r="AL5" s="108" t="s">
        <v>276</v>
      </c>
      <c r="AM5" s="84">
        <v>29384.46</v>
      </c>
      <c r="AN5" s="112">
        <v>10655.54</v>
      </c>
      <c r="AO5" s="112">
        <v>40040</v>
      </c>
      <c r="AP5" s="112">
        <v>12615.54</v>
      </c>
      <c r="AQ5" s="112">
        <v>826.46</v>
      </c>
      <c r="AR5" s="112">
        <v>13442</v>
      </c>
      <c r="AS5" s="112">
        <v>3263.24</v>
      </c>
      <c r="AT5" s="112">
        <v>376.76</v>
      </c>
      <c r="AU5" s="112">
        <v>3640</v>
      </c>
      <c r="AV5" s="84">
        <v>84</v>
      </c>
      <c r="AW5" s="84"/>
      <c r="AX5" s="84" t="s">
        <v>277</v>
      </c>
      <c r="AY5" s="108"/>
      <c r="AZ5" s="84"/>
      <c r="BA5" s="84"/>
      <c r="BB5" s="84" t="s">
        <v>278</v>
      </c>
      <c r="BC5" s="84"/>
      <c r="BD5" s="108"/>
      <c r="BE5" s="84">
        <v>0</v>
      </c>
      <c r="BF5" s="38" t="s">
        <v>264</v>
      </c>
      <c r="BG5" s="84" t="s">
        <v>269</v>
      </c>
      <c r="BH5" s="114" t="s">
        <v>288</v>
      </c>
      <c r="BI5" s="38" t="s">
        <v>110</v>
      </c>
      <c r="BJ5" s="85">
        <v>46063</v>
      </c>
      <c r="BK5" s="84"/>
      <c r="BL5" s="38" t="s">
        <v>114</v>
      </c>
      <c r="BM5" s="115" t="s">
        <v>119</v>
      </c>
      <c r="BN5" s="116" t="s">
        <v>199</v>
      </c>
      <c r="BO5" s="84" t="s">
        <v>245</v>
      </c>
      <c r="BP5" s="84">
        <v>0</v>
      </c>
      <c r="BQ5" s="117"/>
      <c r="BR5" s="118" t="s">
        <v>290</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2026-02-11T12:53:15Z</dcterms:modified>
</cp:coreProperties>
</file>