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553/"/>
    </mc:Choice>
  </mc:AlternateContent>
  <xr:revisionPtr revIDLastSave="15" documentId="13_ncr:1_{C280AC9F-30AF-453D-B42A-7C8994AA586F}" xr6:coauthVersionLast="47" xr6:coauthVersionMax="47" xr10:uidLastSave="{A1EECF30-D5CC-4F1E-BE73-01DBD8AE657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<sst xmlns="http://schemas.openxmlformats.org/spreadsheetml/2006/main" count="314" uniqueCount="273">
  <si>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</si>
  <si>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</si>
  <si>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</si>
  <si>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</si>
  <si>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</si>
  <si>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</si>
  <si>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</si>
  <si>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</si>
  <si>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</si>
  <si>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</si>
  <si>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</si>
  <si>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</si>
  <si>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</si>
  <si>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</si>
  <si>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</si>
  <si>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</si>
  <si>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</si>
  <si>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</si>
  <si>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</si>
  <si>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</si>
  <si>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</si>
  <si>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</si>
  <si>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</si>
  <si>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</si>
  <si>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</si>
  <si>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</si>
  <si>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</si>
  <si>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</si>
  <si>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</si>
  <si>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</si>
  <si>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</si>
  <si>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</si>
  <si>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</si>
  <si>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</si>
  <si>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</si>
  <si>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</si>
  <si>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</si>
  <si>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</si>
  <si>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</si>
  <si>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</si>
  <si>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</si>
  <si>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</si>
  <si>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</si>
  <si>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</si>
  <si>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</si>
  <si>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</si>
  <si>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</si>
  <si>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</si>
  <si>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</si>
  <si>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</si>
  <si>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</si>
  <si>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</si>
  <si>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</si>
  <si>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</si>
  <si>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</si>
  <si>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</si>
  <si>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</si>
  <si>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</si>
  <si>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</si>
  <si>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</si>
  <si>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</si>
  <si>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</si>
  <si>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</si>
  <si>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</si>
  <si>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</si>
  <si>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</si>
  <si>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</si>
  <si>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</si>
  <si>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</si>
  <si>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</si>
  <si>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</si>
  <si>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</si>
  <si>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</si>
  <si>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</si>
  <si>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</si>
  <si>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</si>
  <si>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</si>
  <si>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</si>
  <si>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</si>
  <si>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</si>
  <si>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</si>
  <si>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</si>
  <si>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</si>
  <si>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</si>
  <si>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</si>
  <si>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</si>
  <si>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</si>
  <si>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</si>
  <si>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</si>
  <si>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</si>
  <si>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</si>
  <si>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</si>
  <si>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</si>
  <si>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</si>
  <si>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</si>
  <si>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</si>
  <si>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</si>
  <si>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</si>
  <si>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</si>
  <si>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</si>
  <si>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</si>
  <si>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</si>
  <si>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</si>
  <si>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</si>
  <si>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</si>
  <si>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</si>
  <si>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</si>
  <si>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</si>
  <si>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</si>
  <si>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</si>
  <si>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</si>
  <si>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</si>
  <si>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</si>
  <si>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</si>
  <si>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</si>
  <si>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</si>
  <si>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</si>
  <si>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</si>
  <si>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</si>
  <si>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</si>
  <si>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</si>
  <si>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</si>
  <si>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</si>
  <si>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</si>
  <si>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</si>
  <si>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</si>
  <si>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</si>
  <si>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</si>
  <si>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</si>
  <si>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</si>
  <si>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</si>
  <si>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</si>
  <si>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</si>
  <si>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</si>
  <si>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</si>
  <si>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</si>
  <si>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</si>
  <si>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</si>
  <si>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</si>
  <si>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</si>
  <si>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</si>
  <si>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</si>
  <si>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</si>
  <si>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</si>
  <si>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</si>
  <si>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</si>
  <si>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</si>
  <si>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</si>
  <si>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</si>
  <si>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</si>
  <si>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</si>
  <si>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</si>
  <si>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</si>
  <si>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</si>
  <si>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</si>
  <si>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</si>
  <si>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</si>
  <si>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</si>
  <si>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</si>
  <si>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</si>
  <si>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</si>
  <si>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</si>
  <si>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</si>
  <si>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</si>
  <si>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</si>
  <si>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</si>
  <si>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</si>
  <si>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</si>
  <si>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</si>
  <si>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</si>
  <si>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</si>
  <si>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</si>
  <si>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</si>
  <si>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</si>
  <si>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</si>
  <si>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</si>
  <si>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</si>
  <si>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</si>
  <si>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</si>
  <si>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</si>
  <si>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</si>
  <si>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</si>
  <si>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</si>
  <si>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</si>
  <si>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</si>
  <si>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</si>
  <si>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</si>
  <si>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</si>
  <si>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</si>
  <si>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</si>
  <si>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</si>
  <si>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</si>
  <si>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</si>
  <si>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</si>
  <si>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</si>
  <si>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</si>
  <si>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</si>
  <si>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</si>
  <si>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</si>
  <si>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</si>
  <si>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</si>
  <si>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</si>
  <si>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</si>
  <si>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</si>
  <si>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</si>
  <si>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</si>
  <si>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</si>
  <si>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</si>
  <si>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</si>
  <si>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</si>
  <si>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</si>
  <si>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</si>
  <si>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</si>
  <si>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</si>
  <si>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</si>
  <si>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</si>
  <si>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</si>
  <si>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</si>
  <si>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</si>
  <si>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</si>
  <si>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</si>
  <si>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</si>
  <si>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</si>
  <si>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</si>
  <si>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</si>
  <si>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</si>
  <si>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</si>
  <si>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</si>
  <si>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</si>
  <si>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</si>
  <si>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</si>
  <si>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</si>
  <si>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</si>
  <si>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</si>
  <si>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</si>
  <si>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</si>
  <si>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</si>
  <si>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</si>
  <si>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</si>
  <si>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</si>
  <si>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</si>
  <si>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</si>
  <si>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</si>
  <si>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</si>
  <si>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:18-Jan-2026</t>
  </si>
  <si>
    <t>To Date :18-Jan-2026</t>
  </si>
  <si>
    <t>Reporting Time : 9:00 AM</t>
  </si>
  <si>
    <t>UP3365</t>
  </si>
  <si>
    <t>Basti</t>
  </si>
  <si>
    <t>Gorakhpur</t>
  </si>
  <si>
    <t>Uttar Pradesh</t>
  </si>
  <si>
    <t>Sandip Singh</t>
  </si>
  <si>
    <t>SF0090213</t>
  </si>
  <si>
    <t>Branch Manager</t>
  </si>
  <si>
    <t>FN25-26-03553</t>
  </si>
  <si>
    <t>Amount of Rs.8,328/- is short in branch.
Complaint already logged on date- 29-01-2026
BM Sandip Singh/SF0090213, Rs.8,328/-, FN25-26-03553</t>
  </si>
  <si>
    <t>Dual Staff</t>
  </si>
  <si>
    <t>469927 G1</t>
  </si>
  <si>
    <t xml:space="preserve">Available &amp; Updated </t>
  </si>
  <si>
    <t>469927 G2</t>
  </si>
  <si>
    <t>Anoop Saini</t>
  </si>
  <si>
    <t>SF0096632</t>
  </si>
  <si>
    <t>Senior Credit Assistant</t>
  </si>
  <si>
    <t>No Action Taken</t>
  </si>
  <si>
    <t>IA</t>
  </si>
  <si>
    <t>Jitendra Kumar Pal/SF0098254</t>
  </si>
  <si>
    <t>Dileep kumar yadav/SF0080298</t>
  </si>
  <si>
    <t>Vipin Yadav/SF0071928</t>
  </si>
  <si>
    <t>Completed-Report Submitted</t>
  </si>
  <si>
    <t>As per the Branch Manager’s statement, a cash shortage of ₹8,328/- was observed on 28 January 2026. On the said date, the branch key holders were Branch Manager Sandip Singh (SF0090213) and Loan Officer Anoop Saini (SF0096632). Further, as per the written statement of the Branch Manager</t>
  </si>
  <si>
    <t>Suspended-Not Working</t>
  </si>
  <si>
    <t>As per the statement of the Branch Manager, a cash shortage of ₹8,328/- was observed on 28 January 2026. On the said date, the authorized key holders of the branch were Mr. Sandip Singh, Branch Manager (SF0090213), and Mr. Anoop Saini, Loan Officer (SF0096632).
As explained in the written statement of the Branch Manager, due to late-night collection on 27 January 2026, the collected amount remained credited to the Loan Officer’s account. Consequently, the cash could not be withdrawn and deposited on the same day, resulting in the reported cash shortage.
However, it was noted that the total amount of ₹8,328/- was deposited into the company’s account by 10:30 AM on 28 January 2026.</t>
  </si>
  <si>
    <t xml:space="preserve">Aman Kumar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</si>
</sst>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UP3365</v>
      </c>
      <c r="D5" s="63" t="str">
        <f>IF('Physical Cash at Safe'!D28="Yes", 'Physical Cash at Safe'!B4, 'Borrower Wise Details'!C5)</f>
        <v>Basti</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46050</v>
      </c>
      <c r="H5" s="107" t="s">
        <v>264</v>
      </c>
      <c r="I5" s="61">
        <v>46051</v>
      </c>
      <c r="J5" s="74" t="str">
        <f>IF('Physical Cash at Safe'!D28="Yes",'Physical Cash at Safe'!E28,IF('Borrower Wise Details'!D5&lt;&gt;"",'Borrower Wise Details'!D5,""))</f>
        <v>FN25-26-03553</v>
      </c>
      <c r="K5" s="81">
        <v>1</v>
      </c>
      <c r="L5" s="82">
        <v>8328</v>
      </c>
      <c r="M5" s="82">
        <v>8328</v>
      </c>
      <c r="N5" s="82" t="s">
        <v>265</v>
      </c>
      <c r="O5" s="82" t="s">
        <v>243</v>
      </c>
      <c r="P5" s="82" t="s">
        <v>266</v>
      </c>
      <c r="Q5" s="82" t="s">
        <v>267</v>
      </c>
      <c r="R5" s="75" t="str">
        <f>IF('Physical Cash at Safe'!$D$28="Yes", 'Physical Cash at Safe'!$A$28, IF('Borrower Wise Details'!F5&lt;&gt;"", 'Borrower Wise Details'!F5, ""))</f>
        <v>Sandip Singh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SF0090213</v>
      </c>
      <c r="U5" s="77" t="s">
        <v>270</v>
      </c>
      <c r="V5" s="61">
        <v>46055</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268</v>
      </c>
      <c r="Z5" s="61">
        <v>46050</v>
      </c>
      <c r="AA5" s="61">
        <v>46050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8328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8328</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0</v>
      </c>
      <c r="AG5" s="61">
        <v>46070</v>
      </c>
      <c r="AH5" s="70" t="s">
        <v>269</v>
      </c>
    </row>
    <row r="6" spans="1:34" ht="30" customHeight="1" x14ac:dyDescent="0.35"/>
  </sheetData>
  <sheetProtection algorithmName="SHA-512" hashValue="mTuhrrAPufdwWHPLEkC1XvKLoubFKDE0M85cgbenAmxo3fku1RzLLHDfQiVOzd3n5djV7guYMuKXdCIk99RsOA==" saltValue="w52IzIxMTuslvvbGFbuqB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L5" sqref="L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UP3365</v>
      </c>
      <c r="C5" s="50" t="str">
        <f>IF('Fraud Investigation Report'!D5="", "", 'Fraud Investigation Report'!D5)</f>
        <v>Basti</v>
      </c>
      <c r="D5" s="68" t="str">
        <f>IF(OR('Fraud Investigation Report'!R5="", 'Fraud Investigation Report'!R5=0), "", 'Fraud Investigation Report'!R5)</f>
        <v>Sandip Singh</v>
      </c>
      <c r="E5" s="68" t="str">
        <f>IF(OR('Fraud Investigation Report'!T5="", 'Fraud Investigation Report'!T5=0), "", 'Fraud Investigation Report'!T5)</f>
        <v>SF0090213</v>
      </c>
      <c r="F5" s="68" t="str">
        <f>IF(OR('Fraud Investigation Report'!S5="", 'Fraud Investigation Report'!S5=0), "", 'Fraud Investigation Report'!S5)</f>
        <v>Branch Manager</v>
      </c>
      <c r="G5" s="50" t="str">
        <f>IF('Fraud Investigation Report'!J5="", "", 'Fraud Investigation Report'!J5)</f>
        <v>FN25-26-03553</v>
      </c>
      <c r="H5" s="69">
        <f>IF(OR(ISNUMBER(SEARCH("Safe Locker Cash Siphoned Off",'Fraud Investigation Report'!W5)), ISNUMBER(SEARCH("Safe Locker Cash Siphoned Off",'Fraud Investigation Report'!X5))), 'Physical Cash at Safe'!$A$30, "")</f>
        <v>8328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8328</v>
      </c>
      <c r="O5" s="69">
        <f>IF('Fraud Investigation Report'!AD5="", "", 'Fraud Investigation Report'!AD5)</f>
        <v>8328</v>
      </c>
      <c r="P5" s="126">
        <f>IF(AND(N5="", O5=""), "", IF(O5="", N5, N5 - IF(ISNUMBER(O5), O5, 0)))</f>
        <v>0</v>
      </c>
      <c r="Q5" s="49"/>
      <c r="R5" s="84" t="s">
        <v>263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6" sqref="D6"/>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247</v>
      </c>
      <c r="B4" s="41" t="s">
        <v>248</v>
      </c>
      <c r="C4" s="41" t="s">
        <v>248</v>
      </c>
      <c r="D4" s="41" t="s">
        <v>248</v>
      </c>
      <c r="E4" s="41" t="s">
        <v>249</v>
      </c>
    </row>
    <row r="5" spans="1:5" ht="35.25" customHeight="1" x14ac:dyDescent="0.35">
      <c r="A5" s="17" t="s">
        <v>5</v>
      </c>
      <c r="B5" s="17" t="s">
        <v>99</v>
      </c>
      <c r="C5" s="17" t="s">
        <v>213</v>
      </c>
      <c r="D5" s="17" t="s">
        <v>100</v>
      </c>
      <c r="E5" s="17" t="s">
        <v>69</v>
      </c>
    </row>
    <row r="6" spans="1:5" ht="25.5" customHeight="1" x14ac:dyDescent="0.35">
      <c r="A6" s="42" t="s">
        <v>250</v>
      </c>
      <c r="B6" s="18">
        <v>46050</v>
      </c>
      <c r="C6" s="18">
        <v>46049</v>
      </c>
      <c r="D6" s="18">
        <v>46050</v>
      </c>
      <c r="E6" s="19">
        <v>0.31944444444444442</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28</v>
      </c>
      <c r="C11" s="23">
        <f>B11*A11</f>
        <v>14000</v>
      </c>
      <c r="D11" s="25">
        <v>11</v>
      </c>
      <c r="E11" s="23">
        <f t="shared" ref="E11:E17" si="0">D11*A11</f>
        <v>5500</v>
      </c>
    </row>
    <row r="12" spans="1:5" ht="14.5" x14ac:dyDescent="0.35">
      <c r="A12" s="24">
        <v>200</v>
      </c>
      <c r="B12" s="25">
        <v>0</v>
      </c>
      <c r="C12" s="23">
        <f>B12*A12</f>
        <v>0</v>
      </c>
      <c r="D12" s="25">
        <v>0</v>
      </c>
      <c r="E12" s="23">
        <f t="shared" si="0"/>
        <v>0</v>
      </c>
    </row>
    <row r="13" spans="1:5" ht="14.5" x14ac:dyDescent="0.35">
      <c r="A13" s="24">
        <v>100</v>
      </c>
      <c r="B13" s="25">
        <v>1</v>
      </c>
      <c r="C13" s="23">
        <f t="shared" ref="C13:C17" si="1">B13*A13</f>
        <v>100</v>
      </c>
      <c r="D13" s="25">
        <v>3</v>
      </c>
      <c r="E13" s="23">
        <f t="shared" si="0"/>
        <v>300</v>
      </c>
    </row>
    <row r="14" spans="1:5" ht="14.5" x14ac:dyDescent="0.35">
      <c r="A14" s="24">
        <v>50</v>
      </c>
      <c r="B14" s="25">
        <v>0</v>
      </c>
      <c r="C14" s="23">
        <f t="shared" si="1"/>
        <v>0</v>
      </c>
      <c r="D14" s="25">
        <v>0</v>
      </c>
      <c r="E14" s="23">
        <f t="shared" si="0"/>
        <v>0</v>
      </c>
    </row>
    <row r="15" spans="1:5" ht="14.5" x14ac:dyDescent="0.35">
      <c r="A15" s="24">
        <v>20</v>
      </c>
      <c r="B15" s="25">
        <v>0</v>
      </c>
      <c r="C15" s="23">
        <f>B15*A15</f>
        <v>0</v>
      </c>
      <c r="D15" s="25">
        <v>2</v>
      </c>
      <c r="E15" s="23">
        <f t="shared" si="0"/>
        <v>40</v>
      </c>
    </row>
    <row r="16" spans="1:5" ht="14.5" x14ac:dyDescent="0.35">
      <c r="A16" s="24">
        <v>10</v>
      </c>
      <c r="B16" s="25">
        <v>0</v>
      </c>
      <c r="C16" s="23">
        <f>B16*A16</f>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68</v>
      </c>
      <c r="C18" s="23">
        <f>B18</f>
        <v>68</v>
      </c>
      <c r="D18" s="27">
        <v>0</v>
      </c>
      <c r="E18" s="28">
        <f>D18</f>
        <v>0</v>
      </c>
    </row>
    <row r="19" spans="1:5" ht="14.5" x14ac:dyDescent="0.35">
      <c r="A19" s="29"/>
      <c r="B19" s="30" t="s">
        <v>76</v>
      </c>
      <c r="C19" s="31">
        <f>SUM(C10:C18)</f>
        <v>14168</v>
      </c>
      <c r="D19" s="30" t="s">
        <v>76</v>
      </c>
      <c r="E19" s="31">
        <f>SUM(E10:E18)</f>
        <v>5840</v>
      </c>
    </row>
    <row r="20" spans="1:5" ht="30" customHeight="1" x14ac:dyDescent="0.35">
      <c r="A20" s="144" t="s">
        <v>97</v>
      </c>
      <c r="B20" s="145"/>
      <c r="C20" s="32">
        <v>14168</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t="s">
        <v>200</v>
      </c>
    </row>
    <row r="23" spans="1:5" ht="30" customHeight="1" x14ac:dyDescent="0.35">
      <c r="A23" s="146" t="s">
        <v>79</v>
      </c>
      <c r="B23" s="147"/>
      <c r="C23" s="52">
        <f>(C19+C21)-(E20+E21)-E19</f>
        <v>8328</v>
      </c>
      <c r="D23" s="53" t="s">
        <v>212</v>
      </c>
      <c r="E23" s="34">
        <v>0</v>
      </c>
    </row>
    <row r="24" spans="1:5" ht="82.5" customHeight="1" x14ac:dyDescent="0.35">
      <c r="A24" s="33" t="s">
        <v>80</v>
      </c>
      <c r="B24" s="131" t="s">
        <v>255</v>
      </c>
      <c r="C24" s="131"/>
      <c r="D24" s="131"/>
      <c r="E24" s="131"/>
    </row>
    <row r="25" spans="1:5" ht="57.75" customHeight="1" x14ac:dyDescent="0.35">
      <c r="A25" s="36" t="s">
        <v>81</v>
      </c>
      <c r="B25" s="153" t="s">
        <v>271</v>
      </c>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t="s">
        <v>251</v>
      </c>
      <c r="B28" s="41" t="s">
        <v>252</v>
      </c>
      <c r="C28" s="43" t="s">
        <v>253</v>
      </c>
      <c r="D28" s="43" t="s">
        <v>241</v>
      </c>
      <c r="E28" s="79" t="s">
        <v>254</v>
      </c>
    </row>
    <row r="29" spans="1:5" ht="30" customHeight="1" x14ac:dyDescent="0.35">
      <c r="A29" s="72" t="s">
        <v>188</v>
      </c>
      <c r="B29" s="73" t="s">
        <v>187</v>
      </c>
      <c r="C29" s="72" t="s">
        <v>214</v>
      </c>
      <c r="D29" s="156" t="s">
        <v>215</v>
      </c>
      <c r="E29" s="157"/>
    </row>
    <row r="30" spans="1:5" ht="40" customHeight="1" x14ac:dyDescent="0.35">
      <c r="A30" s="128">
        <v>8328</v>
      </c>
      <c r="B30" s="128">
        <v>8328</v>
      </c>
      <c r="C30" s="129">
        <f>IF(AND(A30="",B30=""),"",A30-B30)</f>
        <v>0</v>
      </c>
      <c r="D30" s="159" t="s">
        <v>191</v>
      </c>
      <c r="E30" s="160"/>
    </row>
    <row r="31" spans="1:5" ht="15" customHeight="1" x14ac:dyDescent="0.35">
      <c r="A31" s="161"/>
      <c r="B31" s="162"/>
      <c r="C31" s="162"/>
      <c r="D31" s="162"/>
      <c r="E31" s="163"/>
    </row>
    <row r="32" spans="1:5" ht="24.75" customHeight="1" x14ac:dyDescent="0.35">
      <c r="A32" s="37" t="s">
        <v>216</v>
      </c>
      <c r="B32" s="38" t="s">
        <v>256</v>
      </c>
      <c r="C32" s="37" t="s">
        <v>82</v>
      </c>
      <c r="D32" s="154" t="s">
        <v>258</v>
      </c>
      <c r="E32" s="155"/>
    </row>
    <row r="33" spans="1:5" ht="18" customHeight="1" x14ac:dyDescent="0.35">
      <c r="A33" s="37" t="s">
        <v>83</v>
      </c>
      <c r="B33" s="106" t="s">
        <v>257</v>
      </c>
      <c r="C33" s="39" t="s">
        <v>84</v>
      </c>
      <c r="D33" s="148" t="s">
        <v>259</v>
      </c>
      <c r="E33" s="149"/>
    </row>
    <row r="34" spans="1:5" ht="26" x14ac:dyDescent="0.35">
      <c r="A34" s="39" t="s">
        <v>217</v>
      </c>
      <c r="B34" s="38" t="s">
        <v>251</v>
      </c>
      <c r="C34" s="39" t="s">
        <v>218</v>
      </c>
      <c r="D34" s="150" t="s">
        <v>260</v>
      </c>
      <c r="E34" s="151"/>
    </row>
    <row r="35" spans="1:5" ht="26" x14ac:dyDescent="0.35">
      <c r="A35" s="39" t="s">
        <v>219</v>
      </c>
      <c r="B35" s="38" t="s">
        <v>252</v>
      </c>
      <c r="C35" s="39" t="s">
        <v>221</v>
      </c>
      <c r="D35" s="150" t="s">
        <v>261</v>
      </c>
      <c r="E35" s="151"/>
    </row>
    <row r="36" spans="1:5" ht="25.5" customHeight="1" x14ac:dyDescent="0.35">
      <c r="A36" s="39" t="s">
        <v>220</v>
      </c>
      <c r="B36" s="38" t="s">
        <v>253</v>
      </c>
      <c r="C36" s="39" t="s">
        <v>222</v>
      </c>
      <c r="D36" s="152" t="s">
        <v>262</v>
      </c>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D4" zoomScaleNormal="90" workbookViewId="0">
      <selection activeCell="K5" sqref="K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UP3365</v>
      </c>
      <c r="C5" s="119" t="str">
        <f>IF('Loan Outstanding Report'!$H$5="", "", 'Loan Outstanding Report'!$H$5)</f>
        <v>Basti</v>
      </c>
      <c r="D5" s="41" t="s">
        <v>254</v>
      </c>
      <c r="E5" s="65"/>
      <c r="F5" s="38"/>
      <c r="G5" s="49"/>
      <c r="H5" s="49"/>
      <c r="I5" s="120"/>
      <c r="J5" s="120">
        <v>0</v>
      </c>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80" zoomScaleNormal="80" workbookViewId="0">
      <selection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244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c r="B5" s="38"/>
      <c r="C5" s="38"/>
      <c r="D5" s="38"/>
      <c r="E5" s="38"/>
      <c r="F5" s="38"/>
      <c r="G5" s="84" t="s">
        <v>247</v>
      </c>
      <c r="H5" s="38" t="s">
        <v>248</v>
      </c>
      <c r="I5" s="84"/>
      <c r="J5" s="38"/>
      <c r="K5" s="84"/>
      <c r="L5" s="84"/>
      <c r="M5" s="38"/>
      <c r="N5" s="84"/>
      <c r="O5" s="84"/>
      <c r="P5" s="84"/>
      <c r="Q5" s="38"/>
      <c r="R5" s="38"/>
      <c r="S5" s="84">
        <v>0</v>
      </c>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t="s">
        <v>272</v>
      </c>
      <c r="BI5" s="38" t="s">
        <v>110</v>
      </c>
      <c r="BJ5" s="85">
        <v>46050</v>
      </c>
      <c r="BK5" s="84"/>
      <c r="BL5" s="38"/>
      <c r="BM5" s="115"/>
      <c r="BN5" s="116"/>
      <c r="BO5" s="84"/>
      <c r="BP5" s="84"/>
      <c r="BQ5" s="117"/>
      <c r="BR5" s="118"/>
    </row>
    <row r="6" spans="1:70" s="113" customFormat="1" ht="15" customHeight="1" x14ac:dyDescent="0.35">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2026-02-17T11:28:24Z</dcterms:modified>
</cp:coreProperties>
</file>