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29/"/>
    </mc:Choice>
  </mc:AlternateContent>
  <xr:revisionPtr revIDLastSave="5" documentId="13_ncr:1_{1BC21278-4862-4275-9404-ED3FA92DE8CE}" xr6:coauthVersionLast="47" xr6:coauthVersionMax="47" xr10:uidLastSave="{3D02B537-68E3-4AE0-97E4-E208D2CF265A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hevgaon">'[1]Backup sheet'!$D$2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<sst xmlns="http://schemas.openxmlformats.org/spreadsheetml/2006/main" count="443" uniqueCount="295">
  <si>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</si>
  <si>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</si>
  <si>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</si>
  <si>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</si>
  <si>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</si>
  <si>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</si>
  <si>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</si>
  <si>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</si>
  <si>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</si>
  <si>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</si>
  <si>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</si>
  <si>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</si>
  <si>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</si>
  <si>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</si>
  <si>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</si>
  <si>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</si>
  <si>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</si>
  <si>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</si>
  <si>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</si>
  <si>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</si>
  <si>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</si>
  <si>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</si>
  <si>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</si>
  <si>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</si>
  <si>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</si>
  <si>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</si>
  <si>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</si>
  <si>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</si>
  <si>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</si>
  <si>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</si>
  <si>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</si>
  <si>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</si>
  <si>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</si>
  <si>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</si>
  <si>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</si>
  <si>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</si>
  <si>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</si>
  <si>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</si>
  <si>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</si>
  <si>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</si>
  <si>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</si>
  <si>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</si>
  <si>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</si>
  <si>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</si>
  <si>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</si>
  <si>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</si>
  <si>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</si>
  <si>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</si>
  <si>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</si>
  <si>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</si>
  <si>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</si>
  <si>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</si>
  <si>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</si>
  <si>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</si>
  <si>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</si>
  <si>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</si>
  <si>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</si>
  <si>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</si>
  <si>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</si>
  <si>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</si>
  <si>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</si>
  <si>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</si>
  <si>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</si>
  <si>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</si>
  <si>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</si>
  <si>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</si>
  <si>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</si>
  <si>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</si>
  <si>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</si>
  <si>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</si>
  <si>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</si>
  <si>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</si>
  <si>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</si>
  <si>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</si>
  <si>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</si>
  <si>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</si>
  <si>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</si>
  <si>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</si>
  <si>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</si>
  <si>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</si>
  <si>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</si>
  <si>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</si>
  <si>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</si>
  <si>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</si>
  <si>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</si>
  <si>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</si>
  <si>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</si>
  <si>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</si>
  <si>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</si>
  <si>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</si>
  <si>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</si>
  <si>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</si>
  <si>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</si>
  <si>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</si>
  <si>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</si>
  <si>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</si>
  <si>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</si>
  <si>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</si>
  <si>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</si>
  <si>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</si>
  <si>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</si>
  <si>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</si>
  <si>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</si>
  <si>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</si>
  <si>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</si>
  <si>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</si>
  <si>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</si>
  <si>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</si>
  <si>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</si>
  <si>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</si>
  <si>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</si>
  <si>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</si>
  <si>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</si>
  <si>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</si>
  <si>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</si>
  <si>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</si>
  <si>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</si>
  <si>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</si>
  <si>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</si>
  <si>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</si>
  <si>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</si>
  <si>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</si>
  <si>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</si>
  <si>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</si>
  <si>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</si>
  <si>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</si>
  <si>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</si>
  <si>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</si>
  <si>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</si>
  <si>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</si>
  <si>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</si>
  <si>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</si>
  <si>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</si>
  <si>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</si>
  <si>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</si>
  <si>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</si>
  <si>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</si>
  <si>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</si>
  <si>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</si>
  <si>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</si>
  <si>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</si>
  <si>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</si>
  <si>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</si>
  <si>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</si>
  <si>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</si>
  <si>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</si>
  <si>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</si>
  <si>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</si>
  <si>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</si>
  <si>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</si>
  <si>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</si>
  <si>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</si>
  <si>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</si>
  <si>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</si>
  <si>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</si>
  <si>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</si>
  <si>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</si>
  <si>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</si>
  <si>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</si>
  <si>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</si>
  <si>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</si>
  <si>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</si>
  <si>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</si>
  <si>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</si>
  <si>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</si>
  <si>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</si>
  <si>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</si>
  <si>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</si>
  <si>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</si>
  <si>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</si>
  <si>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</si>
  <si>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</si>
  <si>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</si>
  <si>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</si>
  <si>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</si>
  <si>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</si>
  <si>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</si>
  <si>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</si>
  <si>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</si>
  <si>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</si>
  <si>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</si>
  <si>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</si>
  <si>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</si>
  <si>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</si>
  <si>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</si>
  <si>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</si>
  <si>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</si>
  <si>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</si>
  <si>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</si>
  <si>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</si>
  <si>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</si>
  <si>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</si>
  <si>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</si>
  <si>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</si>
  <si>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</si>
  <si>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</si>
  <si>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</si>
  <si>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</si>
  <si>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</si>
  <si>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</si>
  <si>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</si>
  <si>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</si>
  <si>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</si>
  <si>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</si>
  <si>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</si>
  <si>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</si>
  <si>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</si>
  <si>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</si>
  <si>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</si>
  <si>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</si>
  <si>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</si>
  <si>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</si>
  <si>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</si>
  <si>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</si>
  <si>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</si>
  <si>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</si>
  <si>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</si>
  <si>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</si>
  <si>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</si>
  <si>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</si>
  <si>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</si>
  <si>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</si>
  <si>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</si>
  <si>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</si>
  <si>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</si>
  <si>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</si>
  <si>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</si>
  <si>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</si>
  <si>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</si>
  <si>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</si>
  <si>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</si>
  <si>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</si>
  <si>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</si>
  <si>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</si>
  <si>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</si>
  <si>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</si>
  <si>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</si>
  <si>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</si>
  <si>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</si>
  <si>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</si>
  <si>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</si>
  <si>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</si>
  <si>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</si>
  <si>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</si>
  <si>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</si>
  <si>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</si>
  <si>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</si>
  <si>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</si>
  <si>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</si>
  <si>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</si>
  <si>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</si>
  <si>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Pune</t>
  </si>
  <si>
    <t>Jamkhed</t>
  </si>
  <si>
    <t>MR2838</t>
  </si>
  <si>
    <t>Shevgaon</t>
  </si>
  <si>
    <t>Warur Kh.</t>
  </si>
  <si>
    <t>SF0097734</t>
  </si>
  <si>
    <t>Shivnath Bhimrao Khandagle</t>
  </si>
  <si>
    <t>643799</t>
  </si>
  <si>
    <t>1121524</t>
  </si>
  <si>
    <t>Chetana</t>
  </si>
  <si>
    <t>SID951375246250</t>
  </si>
  <si>
    <t>GENERAL</t>
  </si>
  <si>
    <t>HINDU</t>
  </si>
  <si>
    <t>Agriculture &amp; Farming</t>
  </si>
  <si>
    <t>KAMAL PANDURANG  LAVHAT</t>
  </si>
  <si>
    <t>11-Jan-2023</t>
  </si>
  <si>
    <t>Tue</t>
  </si>
  <si>
    <t>3</t>
  </si>
  <si>
    <t>6.04 Yrs</t>
  </si>
  <si>
    <t>03 Mar 2021</t>
  </si>
  <si>
    <t>&gt; 6 to 10 Years</t>
  </si>
  <si>
    <t>08-Mar-2023</t>
  </si>
  <si>
    <t>14-Dec-2024</t>
  </si>
  <si>
    <t>&gt;180</t>
  </si>
  <si>
    <t>Open</t>
  </si>
  <si>
    <t>31-Mar-2025</t>
  </si>
  <si>
    <t>8767873714</t>
  </si>
  <si>
    <t>Chandrasing M. Malani/SF0052961</t>
  </si>
  <si>
    <t xml:space="preserve">As per loan card borrower was paid all the EMI to Santosh Walekar From Oct'23 to Jan'25 but borrower's EMI of April'24 -3400, Sep'24 - 1700 &amp; Jan'25 - 3400 ( 3400+1700+3400 = 8500) not accounted in FIMO. </t>
  </si>
  <si>
    <t>Santosh Bharat Walekar</t>
  </si>
  <si>
    <t>SF0068903</t>
  </si>
  <si>
    <t>Loan Officer</t>
  </si>
  <si>
    <t>Kamal Pandurang Lavhat</t>
  </si>
  <si>
    <t>As per loan card Borrower was paid EMI Rs 3400 to LO Santosh Walekar/SF0068903 on 9 April 2024 but LO Santosh not accounted in FIMO.</t>
  </si>
  <si>
    <t>As per loan card Borrower was paid EMI Rs 3400 to LO Santosh Walekar/SF0068903 on 10 Sep 2024 but LO Santosh walekar accounted Rs 1700 in FIMO &amp; balance Rs 1700 pocketed.</t>
  </si>
  <si>
    <t>As per loan card Borrower was paid EMI Rs 3400 to LO Santosh Walekar/SF0068903 on 14 Jan 2025 but LO Santosh not accounted in FIMO.</t>
  </si>
  <si>
    <t>Complaint Lodged</t>
  </si>
  <si>
    <t>CSS</t>
  </si>
  <si>
    <t>Sumit Chandanshive</t>
  </si>
  <si>
    <t>Sudarshan Patil</t>
  </si>
  <si>
    <t>Terminated</t>
  </si>
  <si>
    <t>Completed-Report Submitted</t>
  </si>
  <si>
    <t>Post-investigation, total fraud affected 01 borrowers, and the fraud amount is Rs 8500/-. (01 borrower collections collected but did not post IN FIMO).
LO was terminated from branch side on 04-03-2025.</t>
  </si>
  <si>
    <t>FN25-26-03629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</si>
</sst>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5" fontId="36" fillId="8" borderId="0" xfId="0" applyNumberFormat="1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32842\Downloads\IA%20Fraud%20Investigation%20Report%20MH%20Shevgaon%20Sep%202025.xlsx" TargetMode="External"/><Relationship Id="rId1" Type="http://schemas.openxmlformats.org/officeDocument/2006/relationships/externalLinkPath" Target="IA%20Fraud%20Investigation%20Report%20MH%20Shevgaon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D2" t="str">
            <v>Borrower Available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MR2838</v>
      </c>
      <c r="D5" s="64" t="str">
        <f>IF('Physical Cash at Safe'!D28="Yes", 'Physical Cash at Safe'!A4, 'Borrower Wise Details'!C5)</f>
        <v>Shevgaon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46045</v>
      </c>
      <c r="H5" s="62" t="s">
        <v>288</v>
      </c>
      <c r="I5" s="61">
        <v>46050</v>
      </c>
      <c r="J5" s="79" t="str">
        <f>IF('Physical Cash at Safe'!D28="Yes",'Physical Cash at Safe'!E28,IF('Borrower Wise Details'!D5&lt;&gt;"",'Borrower Wise Details'!D5,""))</f>
        <v>FN25-26-03629</v>
      </c>
      <c r="K5" s="90">
        <v>3</v>
      </c>
      <c r="L5" s="91">
        <v>10200</v>
      </c>
      <c r="M5" s="91">
        <v>0</v>
      </c>
      <c r="N5" s="91" t="s">
        <v>239</v>
      </c>
      <c r="O5" s="91"/>
      <c r="P5" s="91" t="s">
        <v>289</v>
      </c>
      <c r="Q5" s="91" t="s">
        <v>290</v>
      </c>
      <c r="R5" s="80" t="str">
        <f>IF('Physical Cash at Safe'!$D$28="Yes", 'Physical Cash at Safe'!$A$28, IF('Borrower Wise Details'!F5&lt;&gt;"", 'Borrower Wise Details'!F5, ""))</f>
        <v>Santosh Bharat Walekar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SF0068903</v>
      </c>
      <c r="U5" s="84" t="s">
        <v>291</v>
      </c>
      <c r="V5" s="61">
        <v>45720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292</v>
      </c>
      <c r="Z5" s="61">
        <v>46052</v>
      </c>
      <c r="AA5" s="61">
        <v>46053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10200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1700</v>
      </c>
      <c r="AE5" s="81">
        <f>IF(AND(AC5="", AD5=""), "", IF(AD5="", AC5, AC5 - IF(ISNUMBER(AD5), AD5, 0)))</f>
        <v>8500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293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73" t="str">
        <f>IF(OR('Fraud Investigation Report'!R5="", 'Fraud Investigation Report'!R5=0), "", 'Fraud Investigation Report'!R5)</f>
        <v>Santosh Bharat Walekar</v>
      </c>
      <c r="E5" s="73" t="str">
        <f>IF(OR('Fraud Investigation Report'!T5="", 'Fraud Investigation Report'!T5=0), "", 'Fraud Investigation Report'!T5)</f>
        <v>SF0068903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FN25-26-03629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10200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10200</v>
      </c>
      <c r="O5" s="107">
        <f>IF('Fraud Investigation Report'!AD5="", "", 'Fraud Investigation Report'!AD5)</f>
        <v>1700</v>
      </c>
      <c r="P5" s="106">
        <f>IF(AND(N5="", O5=""), "", IF(O5="", N5, N5 - IF(ISNUMBER(O5), O5, 0)))</f>
        <v>8500</v>
      </c>
      <c r="Q5" s="49"/>
      <c r="R5" s="95" t="s">
        <v>287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240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90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8" t="s">
        <v>95</v>
      </c>
      <c r="B20" s="149"/>
      <c r="C20" s="32"/>
      <c r="D20" s="33" t="s">
        <v>89</v>
      </c>
      <c r="E20" s="34"/>
    </row>
    <row r="21" spans="1:5" ht="30" customHeight="1" x14ac:dyDescent="0.35">
      <c r="A21" s="150" t="s">
        <v>86</v>
      </c>
      <c r="B21" s="151"/>
      <c r="C21" s="34"/>
      <c r="D21" s="33" t="s">
        <v>87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183</v>
      </c>
      <c r="B26" s="162"/>
      <c r="C26" s="162"/>
      <c r="D26" s="162"/>
      <c r="E26" s="16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0" t="s">
        <v>212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213</v>
      </c>
      <c r="B32" s="38"/>
      <c r="C32" s="37" t="s">
        <v>79</v>
      </c>
      <c r="D32" s="158"/>
      <c r="E32" s="159"/>
    </row>
    <row r="33" spans="1:5" ht="18" customHeight="1" x14ac:dyDescent="0.35">
      <c r="A33" s="37" t="s">
        <v>80</v>
      </c>
      <c r="B33" s="38"/>
      <c r="C33" s="39" t="s">
        <v>81</v>
      </c>
      <c r="D33" s="152" t="s">
        <v>82</v>
      </c>
      <c r="E33" s="153"/>
    </row>
    <row r="34" spans="1:5" ht="26" x14ac:dyDescent="0.35">
      <c r="A34" s="39" t="s">
        <v>214</v>
      </c>
      <c r="B34" s="38"/>
      <c r="C34" s="39" t="s">
        <v>215</v>
      </c>
      <c r="D34" s="154"/>
      <c r="E34" s="155"/>
    </row>
    <row r="35" spans="1:5" ht="26" x14ac:dyDescent="0.35">
      <c r="A35" s="39" t="s">
        <v>216</v>
      </c>
      <c r="B35" s="38"/>
      <c r="C35" s="39" t="s">
        <v>218</v>
      </c>
      <c r="D35" s="154"/>
      <c r="E35" s="155"/>
    </row>
    <row r="36" spans="1:5" ht="25.5" customHeight="1" x14ac:dyDescent="0.35">
      <c r="A36" s="39" t="s">
        <v>217</v>
      </c>
      <c r="B36" s="38"/>
      <c r="C36" s="39" t="s">
        <v>219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997" zoomScaleNormal="100" workbookViewId="0">
      <selection activeCell="U5" sqref="U5:U100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MR2838</v>
      </c>
      <c r="C5" s="60" t="str">
        <f>IF('Loan Outstanding Report'!$H$5="", "", 'Loan Outstanding Report'!$H$5)</f>
        <v>Shevgaon</v>
      </c>
      <c r="D5" s="168" t="s">
        <v>294</v>
      </c>
      <c r="E5" s="66">
        <v>46052</v>
      </c>
      <c r="F5" s="93" t="s">
        <v>280</v>
      </c>
      <c r="G5" s="49" t="s">
        <v>281</v>
      </c>
      <c r="H5" s="49" t="s">
        <v>282</v>
      </c>
      <c r="I5" s="49" t="s">
        <v>258</v>
      </c>
      <c r="J5" s="49" t="s">
        <v>261</v>
      </c>
      <c r="K5" s="49" t="s">
        <v>283</v>
      </c>
      <c r="L5" s="11">
        <v>350161389</v>
      </c>
      <c r="M5" s="67" t="s">
        <v>266</v>
      </c>
      <c r="N5" s="49">
        <v>62828</v>
      </c>
      <c r="O5" s="49">
        <v>3400</v>
      </c>
      <c r="P5" s="67" t="s">
        <v>133</v>
      </c>
      <c r="Q5" s="89">
        <v>45391</v>
      </c>
      <c r="R5" s="49">
        <v>3400</v>
      </c>
      <c r="S5" s="49">
        <v>0</v>
      </c>
      <c r="T5" s="49">
        <v>0</v>
      </c>
      <c r="U5" s="68">
        <f t="shared" ref="U5:U69" si="0">IF(AND(ISBLANK(R5),ISBLANK(S5),ISBLANK(T5)),"",R5-(S5+T5))</f>
        <v>3400</v>
      </c>
      <c r="V5" s="42" t="s">
        <v>195</v>
      </c>
      <c r="W5" s="69" t="s">
        <v>284</v>
      </c>
    </row>
    <row r="6" spans="1:23" ht="30" customHeight="1" x14ac:dyDescent="0.3">
      <c r="A6" s="65">
        <v>2</v>
      </c>
      <c r="B6" s="60" t="str">
        <f>IF(J6&lt;&gt;"", $B$5, "")</f>
        <v>MR2838</v>
      </c>
      <c r="C6" s="50" t="str">
        <f>IF(J6&lt;&gt;"", $C$5, "")</f>
        <v>Shevgaon</v>
      </c>
      <c r="D6" s="50" t="str">
        <f>IF(J6&lt;&gt;"", $D$5, "")</f>
        <v>FN25-26-03629</v>
      </c>
      <c r="E6" s="66">
        <v>46052</v>
      </c>
      <c r="F6" s="50" t="str">
        <f>IF(J6&lt;&gt;"", $F$5, "")</f>
        <v>Santosh Bharat Walekar</v>
      </c>
      <c r="G6" s="50" t="str">
        <f>IF(J6&lt;&gt;"", $G$5, "")</f>
        <v>SF0068903</v>
      </c>
      <c r="H6" s="50" t="str">
        <f>IF(J6&lt;&gt;"", $H$5, "")</f>
        <v>Loan Officer</v>
      </c>
      <c r="I6" s="49" t="s">
        <v>258</v>
      </c>
      <c r="J6" s="49" t="s">
        <v>261</v>
      </c>
      <c r="K6" s="49" t="s">
        <v>283</v>
      </c>
      <c r="L6" s="11">
        <v>350161389</v>
      </c>
      <c r="M6" s="67" t="s">
        <v>266</v>
      </c>
      <c r="N6" s="49">
        <v>62828</v>
      </c>
      <c r="O6" s="49">
        <v>3400</v>
      </c>
      <c r="P6" s="67" t="s">
        <v>133</v>
      </c>
      <c r="Q6" s="67">
        <v>45545</v>
      </c>
      <c r="R6" s="49">
        <v>3400</v>
      </c>
      <c r="S6" s="49">
        <v>1700</v>
      </c>
      <c r="T6" s="49">
        <v>0</v>
      </c>
      <c r="U6" s="68">
        <f t="shared" si="0"/>
        <v>1700</v>
      </c>
      <c r="V6" s="42" t="s">
        <v>195</v>
      </c>
      <c r="W6" s="69" t="s">
        <v>285</v>
      </c>
    </row>
    <row r="7" spans="1:23" ht="30" customHeight="1" x14ac:dyDescent="0.3">
      <c r="A7" s="65">
        <v>3</v>
      </c>
      <c r="B7" s="60" t="str">
        <f t="shared" ref="B7:B70" si="1">IF(J7&lt;&gt;"", $B$5, "")</f>
        <v>MR2838</v>
      </c>
      <c r="C7" s="50" t="str">
        <f t="shared" ref="C7:C70" si="2">IF(J7&lt;&gt;"", $C$5, "")</f>
        <v>Shevgaon</v>
      </c>
      <c r="D7" s="50" t="str">
        <f t="shared" ref="D7:D70" si="3">IF(J7&lt;&gt;"", $D$5, "")</f>
        <v>FN25-26-03629</v>
      </c>
      <c r="E7" s="66">
        <v>46052</v>
      </c>
      <c r="F7" s="50" t="str">
        <f t="shared" ref="F7:F70" si="4">IF(J7&lt;&gt;"", $F$5, "")</f>
        <v>Santosh Bharat Walekar</v>
      </c>
      <c r="G7" s="50" t="str">
        <f t="shared" ref="G7:G70" si="5">IF(J7&lt;&gt;"", $G$5, "")</f>
        <v>SF0068903</v>
      </c>
      <c r="H7" s="50" t="str">
        <f t="shared" ref="H7:H70" si="6">IF(J7&lt;&gt;"", $H$5, "")</f>
        <v>Loan Officer</v>
      </c>
      <c r="I7" s="49" t="s">
        <v>258</v>
      </c>
      <c r="J7" s="49" t="s">
        <v>261</v>
      </c>
      <c r="K7" s="49" t="s">
        <v>283</v>
      </c>
      <c r="L7" s="11">
        <v>350161389</v>
      </c>
      <c r="M7" s="67" t="s">
        <v>266</v>
      </c>
      <c r="N7" s="49">
        <v>62828</v>
      </c>
      <c r="O7" s="49">
        <v>3400</v>
      </c>
      <c r="P7" s="67" t="s">
        <v>133</v>
      </c>
      <c r="Q7" s="67">
        <v>45671</v>
      </c>
      <c r="R7" s="49">
        <v>3400</v>
      </c>
      <c r="S7" s="49">
        <v>0</v>
      </c>
      <c r="T7" s="49">
        <v>0</v>
      </c>
      <c r="U7" s="68">
        <f t="shared" si="0"/>
        <v>3400</v>
      </c>
      <c r="V7" s="42" t="s">
        <v>195</v>
      </c>
      <c r="W7" s="69" t="s">
        <v>286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>
        <v>46052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>
        <v>46053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118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95" t="s">
        <v>253</v>
      </c>
      <c r="H5" s="38" t="s">
        <v>254</v>
      </c>
      <c r="I5" s="95">
        <v>119273</v>
      </c>
      <c r="J5" s="38" t="s">
        <v>255</v>
      </c>
      <c r="K5" s="95">
        <v>119273</v>
      </c>
      <c r="L5" s="95" t="s">
        <v>256</v>
      </c>
      <c r="M5" s="38" t="s">
        <v>257</v>
      </c>
      <c r="N5" s="95">
        <v>201491</v>
      </c>
      <c r="O5" s="95" t="s">
        <v>258</v>
      </c>
      <c r="P5" s="95">
        <v>266975</v>
      </c>
      <c r="Q5" s="38" t="s">
        <v>259</v>
      </c>
      <c r="R5" s="38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38" t="s">
        <v>264</v>
      </c>
      <c r="Y5" s="95">
        <v>350161389</v>
      </c>
      <c r="Z5" s="38" t="s">
        <v>265</v>
      </c>
      <c r="AA5" s="127" t="s">
        <v>266</v>
      </c>
      <c r="AB5" s="95">
        <v>62828</v>
      </c>
      <c r="AC5" s="127" t="s">
        <v>267</v>
      </c>
      <c r="AD5" s="95">
        <v>24</v>
      </c>
      <c r="AE5" s="95" t="s">
        <v>268</v>
      </c>
      <c r="AF5" s="95" t="s">
        <v>269</v>
      </c>
      <c r="AG5" s="127" t="s">
        <v>270</v>
      </c>
      <c r="AH5" s="95" t="s">
        <v>271</v>
      </c>
      <c r="AI5" s="127" t="s">
        <v>272</v>
      </c>
      <c r="AJ5" s="95">
        <v>3669</v>
      </c>
      <c r="AK5" s="95">
        <v>3400</v>
      </c>
      <c r="AL5" s="127" t="s">
        <v>273</v>
      </c>
      <c r="AM5" s="95">
        <v>51339.73</v>
      </c>
      <c r="AN5" s="128">
        <v>18629.27</v>
      </c>
      <c r="AO5" s="128">
        <v>69969</v>
      </c>
      <c r="AP5" s="128">
        <v>11488.27</v>
      </c>
      <c r="AQ5" s="128">
        <v>411.73</v>
      </c>
      <c r="AR5" s="128">
        <v>11900</v>
      </c>
      <c r="AS5" s="128">
        <v>11488.27</v>
      </c>
      <c r="AT5" s="128">
        <v>411.73</v>
      </c>
      <c r="AU5" s="128">
        <v>11900</v>
      </c>
      <c r="AV5" s="95">
        <v>31</v>
      </c>
      <c r="AW5" s="95">
        <v>300</v>
      </c>
      <c r="AX5" s="95" t="s">
        <v>274</v>
      </c>
      <c r="AY5" s="127"/>
      <c r="AZ5" s="95"/>
      <c r="BA5" s="95"/>
      <c r="BB5" s="95" t="s">
        <v>275</v>
      </c>
      <c r="BC5" s="95"/>
      <c r="BD5" s="127" t="s">
        <v>276</v>
      </c>
      <c r="BE5" s="95">
        <v>62828</v>
      </c>
      <c r="BF5" s="38" t="s">
        <v>261</v>
      </c>
      <c r="BG5" s="95" t="s">
        <v>277</v>
      </c>
      <c r="BH5" s="129" t="s">
        <v>278</v>
      </c>
      <c r="BI5" s="38" t="s">
        <v>105</v>
      </c>
      <c r="BJ5" s="97">
        <v>45908</v>
      </c>
      <c r="BK5" s="95"/>
      <c r="BL5" s="38" t="s">
        <v>109</v>
      </c>
      <c r="BM5" s="130" t="s">
        <v>114</v>
      </c>
      <c r="BN5" s="131" t="s">
        <v>193</v>
      </c>
      <c r="BO5" s="95" t="s">
        <v>237</v>
      </c>
      <c r="BP5" s="95">
        <v>8500</v>
      </c>
      <c r="BQ5" s="132" t="s">
        <v>195</v>
      </c>
      <c r="BR5" s="133" t="s">
        <v>279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2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customHeight="1" x14ac:dyDescent="0.35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customHeight="1" x14ac:dyDescent="0.35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customHeight="1" x14ac:dyDescent="0.35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customHeight="1" x14ac:dyDescent="0.35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customHeight="1" x14ac:dyDescent="0.35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customHeight="1" x14ac:dyDescent="0.35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customHeight="1" x14ac:dyDescent="0.35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customHeight="1" x14ac:dyDescent="0.35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customHeight="1" x14ac:dyDescent="0.35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customHeight="1" x14ac:dyDescent="0.35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8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6:BM6004" xr:uid="{4EE32B7A-3DBF-4648-9169-196FBAA43B82}">
      <formula1>IF(AND($BI6=vv,$BL6=A),JJ,      IF(AND($BI6=vv,$BL6=B),ab,      IF(AND($BI6=vv,$BL6=EE),OB,      IF(AND($BI6=vv,$BL6=DD),OB,      IF(AND($BI6=vv,$BL6=FF),BOB,      IF($BI6=tcs,SSS,zz))))))</formula1>
    </dataValidation>
    <dataValidation type="list" allowBlank="1" showInputMessage="1" showErrorMessage="1" sqref="BQ6:BQ6004" xr:uid="{AD89D975-A2E9-487F-8C1A-14FA58EF845E}">
      <formula1>IF(AND($BI6=vv, $BL6=A), IF($BN6=AE, LDC, IF($BN6=NL, MBW)), IF(OR(AND($BI6=vv, $BL6=B), $BI6=tcs, AND($BI6=vv, $BL6=DD), AND($BI6=vv, $BL6=EE), AND($BI6=vv, $BL6=FF)), IF($BN6=AE, AOE, IF($BN6=NL,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" xr:uid="{BECBC67F-4AF4-4254-890F-FADD37920827}">
      <formula1>IF(AND($BI5=vv, $BL5=shevgaon),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M5" xr:uid="{CFC6B8CA-6107-4DF8-AFC0-39A01103FEB8}">
      <formula1>IF(AND($BI5=vv,$BL5=shevgaon),JJ,      IF(AND($BI5=vv,$BL5=B),ab,      IF(AND($BI5=vv,$BL5=EE),OB,      IF(AND($BI5=vv,$BL5=DD),OB,      IF(AND($BI5=vv,$BL5=FF),BOB,      IF($BI5=tcs,SSS,zz))))))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2026-02-18T05:46:19Z</dcterms:modified>
</cp:coreProperties>
</file>